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Мои документы\Постановления, распоряжения за декабрь 2024г\"/>
    </mc:Choice>
  </mc:AlternateContent>
  <bookViews>
    <workbookView xWindow="0" yWindow="0" windowWidth="19200" windowHeight="12285"/>
  </bookViews>
  <sheets>
    <sheet name="Лист1" sheetId="1" r:id="rId1"/>
  </sheets>
  <definedNames>
    <definedName name="Print_Titles" localSheetId="0">Лист1!$10:$12</definedName>
  </definedNames>
  <calcPr calcId="152511"/>
</workbook>
</file>

<file path=xl/calcChain.xml><?xml version="1.0" encoding="utf-8"?>
<calcChain xmlns="http://schemas.openxmlformats.org/spreadsheetml/2006/main">
  <c r="K63" i="1" l="1"/>
  <c r="J63" i="1"/>
  <c r="I63" i="1"/>
  <c r="H63" i="1"/>
  <c r="G63" i="1"/>
  <c r="F63" i="1"/>
  <c r="E63" i="1"/>
  <c r="D63" i="1"/>
  <c r="J49" i="1" l="1"/>
  <c r="J51" i="1"/>
  <c r="G51" i="1"/>
  <c r="G49" i="1"/>
  <c r="F51" i="1"/>
  <c r="F49" i="1"/>
  <c r="E49" i="1"/>
  <c r="E51" i="1"/>
  <c r="H51" i="1" l="1"/>
  <c r="D51" i="1"/>
  <c r="H49" i="1"/>
  <c r="J47" i="1"/>
  <c r="F47" i="1"/>
  <c r="K47" i="1"/>
  <c r="I47" i="1"/>
  <c r="G47" i="1"/>
  <c r="E47" i="1"/>
  <c r="D47" i="1"/>
  <c r="J39" i="1"/>
  <c r="H39" i="1"/>
  <c r="F39" i="1"/>
  <c r="G39" i="1"/>
  <c r="E39" i="1"/>
  <c r="J35" i="1"/>
  <c r="H35" i="1"/>
  <c r="F35" i="1"/>
  <c r="K35" i="1"/>
  <c r="I35" i="1"/>
  <c r="G35" i="1"/>
  <c r="E35" i="1"/>
  <c r="J32" i="1"/>
  <c r="H32" i="1"/>
  <c r="F32" i="1"/>
  <c r="J30" i="1"/>
  <c r="H30" i="1"/>
  <c r="F30" i="1"/>
  <c r="J28" i="1"/>
  <c r="H28" i="1"/>
  <c r="F28" i="1"/>
  <c r="K32" i="1"/>
  <c r="I32" i="1"/>
  <c r="G32" i="1"/>
  <c r="E32" i="1"/>
  <c r="K30" i="1"/>
  <c r="I30" i="1"/>
  <c r="G30" i="1"/>
  <c r="E30" i="1"/>
  <c r="G28" i="1"/>
  <c r="E28" i="1"/>
  <c r="F67" i="1" l="1"/>
  <c r="K51" i="1" l="1"/>
  <c r="I51" i="1"/>
  <c r="K49" i="1"/>
  <c r="I49" i="1"/>
  <c r="D49" i="1"/>
  <c r="H47" i="1"/>
  <c r="H56" i="1" l="1"/>
  <c r="I56" i="1"/>
  <c r="J56" i="1"/>
  <c r="K56" i="1"/>
  <c r="G56" i="1"/>
  <c r="E56" i="1"/>
  <c r="F56" i="1"/>
  <c r="D56" i="1"/>
  <c r="H21" i="1" l="1"/>
  <c r="I21" i="1"/>
  <c r="J21" i="1"/>
  <c r="K21" i="1"/>
  <c r="G21" i="1"/>
  <c r="E21" i="1"/>
  <c r="F21" i="1"/>
  <c r="D21" i="1"/>
  <c r="H76" i="1" l="1"/>
  <c r="I76" i="1"/>
  <c r="J76" i="1"/>
  <c r="K76" i="1"/>
  <c r="G76" i="1"/>
  <c r="E76" i="1"/>
  <c r="F76" i="1"/>
  <c r="E77" i="1"/>
  <c r="F77" i="1"/>
  <c r="G77" i="1"/>
  <c r="G78" i="1" s="1"/>
  <c r="H77" i="1"/>
  <c r="H78" i="1" s="1"/>
  <c r="I77" i="1"/>
  <c r="I78" i="1" s="1"/>
  <c r="J77" i="1"/>
  <c r="J78" i="1" s="1"/>
  <c r="K77" i="1"/>
  <c r="K78" i="1" s="1"/>
  <c r="F78" i="1" l="1"/>
  <c r="D77" i="1"/>
  <c r="E78" i="1" s="1"/>
  <c r="D76" i="1"/>
  <c r="E71" i="1"/>
  <c r="F71" i="1"/>
  <c r="G71" i="1"/>
  <c r="H71" i="1"/>
  <c r="I71" i="1"/>
  <c r="J71" i="1"/>
  <c r="K71" i="1"/>
  <c r="D71" i="1"/>
  <c r="H67" i="1"/>
  <c r="I67" i="1"/>
  <c r="G67" i="1"/>
  <c r="E67" i="1"/>
  <c r="D67" i="1"/>
  <c r="D78" i="1" l="1"/>
  <c r="H59" i="1"/>
  <c r="I59" i="1"/>
  <c r="J59" i="1"/>
  <c r="K59" i="1"/>
  <c r="G59" i="1"/>
  <c r="F59" i="1"/>
  <c r="E59" i="1"/>
  <c r="D59" i="1"/>
  <c r="D32" i="1" l="1"/>
  <c r="D30" i="1"/>
  <c r="D27" i="1"/>
  <c r="E27" i="1"/>
  <c r="F27" i="1"/>
  <c r="G27" i="1"/>
  <c r="H27" i="1"/>
  <c r="I27" i="1"/>
  <c r="I28" i="1" s="1"/>
  <c r="J27" i="1"/>
  <c r="K27" i="1"/>
  <c r="K28" i="1" s="1"/>
  <c r="C27" i="1"/>
  <c r="D28" i="1" l="1"/>
  <c r="D15" i="1"/>
  <c r="E15" i="1"/>
  <c r="F15" i="1"/>
  <c r="G15" i="1"/>
  <c r="H15" i="1"/>
  <c r="I15" i="1"/>
  <c r="J15" i="1"/>
  <c r="J16" i="1" s="1"/>
  <c r="K15" i="1"/>
  <c r="C15" i="1"/>
  <c r="H19" i="1"/>
  <c r="I19" i="1"/>
  <c r="J19" i="1"/>
  <c r="K19" i="1"/>
  <c r="G19" i="1"/>
  <c r="E19" i="1"/>
  <c r="F19" i="1"/>
  <c r="D19" i="1"/>
  <c r="D35" i="1"/>
  <c r="K39" i="1"/>
  <c r="I39" i="1"/>
  <c r="D39" i="1"/>
  <c r="H44" i="1"/>
  <c r="I44" i="1"/>
  <c r="J44" i="1"/>
  <c r="K44" i="1"/>
  <c r="G44" i="1"/>
  <c r="F44" i="1"/>
  <c r="E44" i="1"/>
  <c r="H41" i="1"/>
  <c r="I41" i="1"/>
  <c r="J41" i="1"/>
  <c r="K41" i="1"/>
  <c r="G41" i="1"/>
  <c r="F41" i="1"/>
  <c r="E41" i="1"/>
  <c r="D44" i="1"/>
  <c r="D41" i="1"/>
  <c r="D16" i="1" l="1"/>
  <c r="K16" i="1"/>
  <c r="I16" i="1"/>
  <c r="G16" i="1"/>
  <c r="E16" i="1"/>
  <c r="H16" i="1"/>
  <c r="F16" i="1"/>
</calcChain>
</file>

<file path=xl/sharedStrings.xml><?xml version="1.0" encoding="utf-8"?>
<sst xmlns="http://schemas.openxmlformats.org/spreadsheetml/2006/main" count="121" uniqueCount="75">
  <si>
    <t>Основные показатели прогноза социально-экономического развития</t>
  </si>
  <si>
    <t>Показатели</t>
  </si>
  <si>
    <t>Единица измерения</t>
  </si>
  <si>
    <t>отчет</t>
  </si>
  <si>
    <t>оценка</t>
  </si>
  <si>
    <t>прогноз</t>
  </si>
  <si>
    <t>консерва-тивный вариант</t>
  </si>
  <si>
    <t>базовый вариант</t>
  </si>
  <si>
    <t>Промышленное производство</t>
  </si>
  <si>
    <t>Индекс промышленного производства</t>
  </si>
  <si>
    <t>в % к предыдущему году                                                  (в сопоставимых ценах)</t>
  </si>
  <si>
    <t>Объем отгруженных товаров собственного производства, выполненных работ и услуг собственными силами по промышленным видам экономической деятельности - всего</t>
  </si>
  <si>
    <t>млн рублей</t>
  </si>
  <si>
    <t>в % к предыдущему году                                                  (в действующих ценах)</t>
  </si>
  <si>
    <t>в том числе:</t>
  </si>
  <si>
    <t>Добыча полезных ископаемых</t>
  </si>
  <si>
    <t>Обрабатывающие производства</t>
  </si>
  <si>
    <t xml:space="preserve">Обеспечение электрической энергией, газом и паром; кондиционирование воздуха </t>
  </si>
  <si>
    <t xml:space="preserve">Водоснабжение; водоотведение, организация сбора и утилизации отходов, деятельность по ликвидации загрязнений </t>
  </si>
  <si>
    <t>Сельское хозяйство</t>
  </si>
  <si>
    <t>Объем производства продукции сельского хозяйства</t>
  </si>
  <si>
    <t>Продукция растениеводства</t>
  </si>
  <si>
    <t>Продукция животноводства</t>
  </si>
  <si>
    <t>Инвестиции</t>
  </si>
  <si>
    <t>Объем инвестиции в основной капитал                                                                        (за счет всех источников финансирования)</t>
  </si>
  <si>
    <t>Объем  инвестиций в основной капитал (без субъектов малого предпринимательства и объема инвестиций, не наблюдаемых прямыми статистическими методами)</t>
  </si>
  <si>
    <t>Строительство</t>
  </si>
  <si>
    <t>Объем выполненных работ по виду деятельности «Строительство»</t>
  </si>
  <si>
    <t>Строительство жилых домов</t>
  </si>
  <si>
    <t>кв. метров</t>
  </si>
  <si>
    <t>в % к предыдущему году</t>
  </si>
  <si>
    <t>населением</t>
  </si>
  <si>
    <t>Потребительский рынок</t>
  </si>
  <si>
    <t>Оборот розничной торговли</t>
  </si>
  <si>
    <t>Оборот общественного питания</t>
  </si>
  <si>
    <t>Объем платных услуг населению</t>
  </si>
  <si>
    <t>Малое и среднее предпринимательство</t>
  </si>
  <si>
    <r>
      <t xml:space="preserve">Количество малых и средних предприятий (включая микропредприятия) (на конец года) </t>
    </r>
    <r>
      <rPr>
        <i/>
        <sz val="10"/>
        <color theme="1"/>
        <rFont val="Times New Roman"/>
        <family val="1"/>
        <charset val="204"/>
      </rPr>
      <t>по данным ЕРСМП</t>
    </r>
  </si>
  <si>
    <t>единиц</t>
  </si>
  <si>
    <t>Среднесписочная численность работников на предприятиях малого и среднего предпринимательства (включая микропредприятия) (без внешних совместителей)</t>
  </si>
  <si>
    <t>человек</t>
  </si>
  <si>
    <r>
      <t xml:space="preserve">Оборот малых и средних предприятий (включая микропредприятия) </t>
    </r>
    <r>
      <rPr>
        <i/>
        <sz val="10"/>
        <color theme="1"/>
        <rFont val="Times New Roman"/>
        <family val="1"/>
        <charset val="204"/>
      </rPr>
      <t>по данным Белгородстата</t>
    </r>
  </si>
  <si>
    <t>Финансы</t>
  </si>
  <si>
    <t>Прибыль для целей налогообложения - всего</t>
  </si>
  <si>
    <t>Бюджетный баланс</t>
  </si>
  <si>
    <t>Собственные доходы  бюджета муниципального района (городского округа)</t>
  </si>
  <si>
    <t>тыс. рублей</t>
  </si>
  <si>
    <t>Расходы бюджета муниципального района (городского округа)</t>
  </si>
  <si>
    <t>Дефицит (-), профицит (+) бюджета</t>
  </si>
  <si>
    <t>Население</t>
  </si>
  <si>
    <t xml:space="preserve">Численность населения </t>
  </si>
  <si>
    <t>на 1 января</t>
  </si>
  <si>
    <t>тыс. человек</t>
  </si>
  <si>
    <t>среднегодовая</t>
  </si>
  <si>
    <t>Численность населения трудоспособного возраста              (на 1 января)</t>
  </si>
  <si>
    <t>Коэффициент рождаемости</t>
  </si>
  <si>
    <t>Коэффициент смертности</t>
  </si>
  <si>
    <t>Коэффициент естественной убыли населения</t>
  </si>
  <si>
    <t>человек                               на 1000 населения</t>
  </si>
  <si>
    <t>Коэффициент миграционного прироста</t>
  </si>
  <si>
    <t>человек                                на 1000 населения</t>
  </si>
  <si>
    <t>Труд, занятость и уровень жизни населения</t>
  </si>
  <si>
    <t>Среднесписочная численность работников   (по полному кругу организаций)</t>
  </si>
  <si>
    <t>Фонд начисленной заработной платы работников организаций</t>
  </si>
  <si>
    <t>Среднемесячная номинальная начисленная заработная плата работников организаций – всего</t>
  </si>
  <si>
    <t>рублей</t>
  </si>
  <si>
    <t>Численность официально зарегистрированных безработных на конец года</t>
  </si>
  <si>
    <t>муниципального района "Волоконовский район" Белгородской области на 2025-2027 годы</t>
  </si>
  <si>
    <t>_</t>
  </si>
  <si>
    <t>Приложение</t>
  </si>
  <si>
    <t>к распоряжению</t>
  </si>
  <si>
    <t>администрации района</t>
  </si>
  <si>
    <t>человек на 1000 населения</t>
  </si>
  <si>
    <t>от 24 декабря 2024г.</t>
  </si>
  <si>
    <t>№ 99-01/422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</si>
</sst>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3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Arial Cyr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 Cyr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4" fillId="0" borderId="0"/>
    <xf numFmtId="0" fontId="18" fillId="0" borderId="0"/>
  </cellStyleXfs>
  <cellXfs count="59">
    <xf numFmtId="0" fontId="0" fillId="0" borderId="0" xfId="0"/>
    <xf numFmtId="0" fontId="0" fillId="0" borderId="8" xfId="0" applyFill="1" applyBorder="1"/>
    <xf numFmtId="1" fontId="13" fillId="0" borderId="8" xfId="0" applyNumberFormat="1" applyFont="1" applyFill="1" applyBorder="1" applyAlignment="1">
      <alignment horizontal="center"/>
    </xf>
    <xf numFmtId="0" fontId="0" fillId="0" borderId="0" xfId="0" applyFill="1"/>
    <xf numFmtId="0" fontId="4" fillId="0" borderId="5" xfId="0" applyFont="1" applyFill="1" applyBorder="1" applyAlignment="1" applyProtection="1">
      <alignment horizontal="centerContinuous" vertical="center" wrapText="1"/>
    </xf>
    <xf numFmtId="0" fontId="3" fillId="0" borderId="0" xfId="0" applyFont="1" applyFill="1" applyProtection="1"/>
    <xf numFmtId="0" fontId="4" fillId="0" borderId="2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vertical="center" wrapText="1"/>
    </xf>
    <xf numFmtId="0" fontId="13" fillId="0" borderId="5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 wrapText="1"/>
    </xf>
    <xf numFmtId="164" fontId="13" fillId="0" borderId="5" xfId="0" applyNumberFormat="1" applyFont="1" applyFill="1" applyBorder="1" applyAlignment="1">
      <alignment horizontal="center"/>
    </xf>
    <xf numFmtId="164" fontId="17" fillId="0" borderId="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164" fontId="13" fillId="0" borderId="9" xfId="0" applyNumberFormat="1" applyFont="1" applyFill="1" applyBorder="1" applyAlignment="1">
      <alignment horizontal="center"/>
    </xf>
    <xf numFmtId="164" fontId="13" fillId="0" borderId="2" xfId="0" applyNumberFormat="1" applyFont="1" applyFill="1" applyBorder="1" applyAlignment="1">
      <alignment horizontal="center"/>
    </xf>
    <xf numFmtId="164" fontId="13" fillId="0" borderId="5" xfId="0" applyNumberFormat="1" applyFont="1" applyFill="1" applyBorder="1" applyAlignment="1">
      <alignment horizontal="center" vertical="center"/>
    </xf>
    <xf numFmtId="164" fontId="13" fillId="0" borderId="5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vertical="center"/>
    </xf>
    <xf numFmtId="164" fontId="0" fillId="0" borderId="0" xfId="0" applyNumberFormat="1" applyFill="1"/>
    <xf numFmtId="0" fontId="7" fillId="0" borderId="5" xfId="0" applyFont="1" applyFill="1" applyBorder="1" applyAlignment="1">
      <alignment horizontal="left" vertical="center" wrapText="1" indent="1"/>
    </xf>
    <xf numFmtId="0" fontId="6" fillId="0" borderId="9" xfId="0" applyFont="1" applyFill="1" applyBorder="1" applyAlignment="1">
      <alignment vertical="center" wrapText="1"/>
    </xf>
    <xf numFmtId="0" fontId="7" fillId="0" borderId="9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vertical="center" wrapText="1"/>
    </xf>
    <xf numFmtId="0" fontId="0" fillId="0" borderId="0" xfId="0" applyFill="1" applyBorder="1"/>
    <xf numFmtId="0" fontId="9" fillId="0" borderId="5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center" vertical="center"/>
    </xf>
    <xf numFmtId="164" fontId="16" fillId="0" borderId="5" xfId="1" applyNumberFormat="1" applyFont="1" applyFill="1" applyBorder="1" applyAlignment="1">
      <alignment horizontal="center"/>
    </xf>
    <xf numFmtId="164" fontId="16" fillId="0" borderId="5" xfId="0" applyNumberFormat="1" applyFont="1" applyFill="1" applyBorder="1" applyAlignment="1">
      <alignment horizontal="center" vertical="center"/>
    </xf>
    <xf numFmtId="1" fontId="13" fillId="0" borderId="5" xfId="0" applyNumberFormat="1" applyFont="1" applyFill="1" applyBorder="1" applyAlignment="1">
      <alignment horizontal="center"/>
    </xf>
    <xf numFmtId="0" fontId="18" fillId="0" borderId="0" xfId="2" applyFill="1"/>
    <xf numFmtId="0" fontId="11" fillId="0" borderId="0" xfId="0" applyFont="1" applyFill="1" applyAlignment="1">
      <alignment horizontal="center" vertical="top"/>
    </xf>
    <xf numFmtId="0" fontId="21" fillId="0" borderId="0" xfId="0" applyFont="1" applyFill="1" applyAlignment="1">
      <alignment horizontal="center" wrapText="1"/>
    </xf>
    <xf numFmtId="0" fontId="12" fillId="0" borderId="0" xfId="0" applyFont="1" applyFill="1" applyAlignment="1">
      <alignment horizontal="center" vertical="top"/>
    </xf>
    <xf numFmtId="0" fontId="21" fillId="0" borderId="0" xfId="0" applyFont="1" applyFill="1" applyAlignment="1"/>
    <xf numFmtId="0" fontId="21" fillId="0" borderId="0" xfId="0" applyFont="1" applyFill="1" applyAlignment="1">
      <alignment wrapText="1"/>
    </xf>
    <xf numFmtId="164" fontId="1" fillId="0" borderId="5" xfId="0" applyNumberFormat="1" applyFont="1" applyFill="1" applyBorder="1" applyAlignment="1">
      <alignment horizontal="center"/>
    </xf>
    <xf numFmtId="164" fontId="16" fillId="0" borderId="5" xfId="0" applyNumberFormat="1" applyFont="1" applyFill="1" applyBorder="1" applyAlignment="1">
      <alignment horizontal="center"/>
    </xf>
    <xf numFmtId="0" fontId="22" fillId="0" borderId="0" xfId="0" applyFont="1" applyFill="1" applyAlignment="1">
      <alignment horizontal="center"/>
    </xf>
    <xf numFmtId="0" fontId="22" fillId="0" borderId="0" xfId="0" applyFont="1" applyFill="1" applyAlignment="1">
      <alignment horizontal="center" wrapText="1"/>
    </xf>
    <xf numFmtId="0" fontId="15" fillId="0" borderId="0" xfId="2" applyFont="1" applyFill="1" applyAlignment="1">
      <alignment horizontal="left"/>
    </xf>
    <xf numFmtId="0" fontId="19" fillId="0" borderId="0" xfId="2" applyFont="1" applyFill="1" applyAlignment="1">
      <alignment horizontal="left"/>
    </xf>
    <xf numFmtId="0" fontId="7" fillId="0" borderId="5" xfId="0" applyFont="1" applyFill="1" applyBorder="1" applyAlignment="1">
      <alignment vertical="center" wrapText="1"/>
    </xf>
    <xf numFmtId="0" fontId="12" fillId="0" borderId="0" xfId="2" applyFont="1" applyFill="1" applyAlignment="1">
      <alignment horizontal="left"/>
    </xf>
    <xf numFmtId="0" fontId="20" fillId="0" borderId="0" xfId="2" applyFont="1" applyFill="1" applyAlignment="1">
      <alignment horizontal="left"/>
    </xf>
    <xf numFmtId="0" fontId="8" fillId="0" borderId="5" xfId="0" applyFont="1" applyFill="1" applyBorder="1" applyAlignment="1">
      <alignment vertical="center" wrapText="1"/>
    </xf>
    <xf numFmtId="0" fontId="12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7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4" fillId="0" borderId="8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4"/>
  <sheetViews>
    <sheetView tabSelected="1" view="pageBreakPreview" zoomScale="93" zoomScaleNormal="96" zoomScaleSheetLayoutView="93" workbookViewId="0">
      <selection activeCell="J5" sqref="J5:K5"/>
    </sheetView>
  </sheetViews>
  <sheetFormatPr defaultRowHeight="15" x14ac:dyDescent="0.25"/>
  <cols>
    <col min="1" max="1" width="35" style="3" customWidth="1"/>
    <col min="2" max="2" width="21" style="3" customWidth="1"/>
    <col min="3" max="8" width="10" style="3" bestFit="1" customWidth="1"/>
    <col min="9" max="9" width="15.7109375" style="3" customWidth="1"/>
    <col min="10" max="10" width="16" style="3" customWidth="1"/>
    <col min="11" max="11" width="17.85546875" style="3" customWidth="1"/>
    <col min="12" max="16384" width="9.140625" style="3"/>
  </cols>
  <sheetData>
    <row r="1" spans="1:11" x14ac:dyDescent="0.25">
      <c r="H1" s="34"/>
      <c r="I1" s="34"/>
      <c r="J1" s="38" t="s">
        <v>69</v>
      </c>
      <c r="K1" s="38"/>
    </row>
    <row r="2" spans="1:11" ht="15" customHeight="1" x14ac:dyDescent="0.25">
      <c r="H2" s="35"/>
      <c r="I2" s="35"/>
      <c r="J2" s="39" t="s">
        <v>70</v>
      </c>
      <c r="K2" s="39"/>
    </row>
    <row r="3" spans="1:11" ht="15" customHeight="1" x14ac:dyDescent="0.25">
      <c r="H3" s="35"/>
      <c r="I3" s="35"/>
      <c r="J3" s="39" t="s">
        <v>71</v>
      </c>
      <c r="K3" s="39"/>
    </row>
    <row r="4" spans="1:11" ht="15" customHeight="1" x14ac:dyDescent="0.25">
      <c r="H4" s="35"/>
      <c r="I4" s="35"/>
      <c r="J4" s="38" t="s">
        <v>73</v>
      </c>
      <c r="K4" s="38"/>
    </row>
    <row r="5" spans="1:11" x14ac:dyDescent="0.25">
      <c r="H5" s="32"/>
      <c r="I5" s="32"/>
      <c r="J5" s="38" t="s">
        <v>74</v>
      </c>
      <c r="K5" s="38"/>
    </row>
    <row r="6" spans="1:11" ht="15.75" customHeight="1" x14ac:dyDescent="0.25">
      <c r="A6" s="31"/>
      <c r="B6" s="31"/>
      <c r="C6" s="31"/>
      <c r="D6" s="31"/>
      <c r="E6" s="31"/>
      <c r="F6" s="31"/>
      <c r="G6" s="31"/>
      <c r="H6" s="33"/>
      <c r="I6" s="33"/>
      <c r="J6" s="33"/>
      <c r="K6" s="31"/>
    </row>
    <row r="7" spans="1:11" ht="18.75" x14ac:dyDescent="0.3">
      <c r="A7" s="46" t="s">
        <v>0</v>
      </c>
      <c r="B7" s="46"/>
      <c r="C7" s="46"/>
      <c r="D7" s="46"/>
      <c r="E7" s="46"/>
      <c r="F7" s="46"/>
      <c r="G7" s="46"/>
      <c r="H7" s="46"/>
      <c r="I7" s="46"/>
      <c r="J7" s="46"/>
      <c r="K7" s="46"/>
    </row>
    <row r="8" spans="1:11" ht="18.75" x14ac:dyDescent="0.3">
      <c r="A8" s="46" t="s">
        <v>67</v>
      </c>
      <c r="B8" s="46"/>
      <c r="C8" s="46"/>
      <c r="D8" s="46"/>
      <c r="E8" s="46"/>
      <c r="F8" s="46"/>
      <c r="G8" s="46"/>
      <c r="H8" s="46"/>
      <c r="I8" s="46"/>
      <c r="J8" s="46"/>
      <c r="K8" s="46"/>
    </row>
    <row r="9" spans="1:11" ht="16.5" customHeight="1" x14ac:dyDescent="0.25">
      <c r="A9" s="47"/>
      <c r="B9" s="47"/>
      <c r="C9" s="47"/>
      <c r="D9" s="47"/>
      <c r="E9" s="47"/>
      <c r="F9" s="47"/>
      <c r="G9" s="47"/>
      <c r="H9" s="47"/>
      <c r="I9" s="47"/>
      <c r="J9" s="47"/>
      <c r="K9" s="47"/>
    </row>
    <row r="10" spans="1:11" s="5" customFormat="1" ht="15" customHeight="1" x14ac:dyDescent="0.2">
      <c r="A10" s="48" t="s">
        <v>1</v>
      </c>
      <c r="B10" s="50" t="s">
        <v>2</v>
      </c>
      <c r="C10" s="52" t="s">
        <v>3</v>
      </c>
      <c r="D10" s="53"/>
      <c r="E10" s="4" t="s">
        <v>4</v>
      </c>
      <c r="F10" s="52" t="s">
        <v>5</v>
      </c>
      <c r="G10" s="54"/>
      <c r="H10" s="54"/>
      <c r="I10" s="54"/>
      <c r="J10" s="54"/>
      <c r="K10" s="53"/>
    </row>
    <row r="11" spans="1:11" s="5" customFormat="1" ht="15" customHeight="1" x14ac:dyDescent="0.2">
      <c r="A11" s="49"/>
      <c r="B11" s="51"/>
      <c r="C11" s="48">
        <v>2022</v>
      </c>
      <c r="D11" s="48">
        <v>2023</v>
      </c>
      <c r="E11" s="48">
        <v>2024</v>
      </c>
      <c r="F11" s="52">
        <v>2025</v>
      </c>
      <c r="G11" s="56"/>
      <c r="H11" s="52">
        <v>2026</v>
      </c>
      <c r="I11" s="57"/>
      <c r="J11" s="52">
        <v>2027</v>
      </c>
      <c r="K11" s="58"/>
    </row>
    <row r="12" spans="1:11" s="5" customFormat="1" ht="35.25" customHeight="1" x14ac:dyDescent="0.2">
      <c r="A12" s="49"/>
      <c r="B12" s="51"/>
      <c r="C12" s="49"/>
      <c r="D12" s="49"/>
      <c r="E12" s="55"/>
      <c r="F12" s="6" t="s">
        <v>6</v>
      </c>
      <c r="G12" s="6" t="s">
        <v>7</v>
      </c>
      <c r="H12" s="6" t="s">
        <v>6</v>
      </c>
      <c r="I12" s="6" t="s">
        <v>7</v>
      </c>
      <c r="J12" s="6" t="s">
        <v>6</v>
      </c>
      <c r="K12" s="6" t="s">
        <v>7</v>
      </c>
    </row>
    <row r="13" spans="1:11" ht="15" customHeight="1" x14ac:dyDescent="0.25">
      <c r="A13" s="7" t="s">
        <v>8</v>
      </c>
      <c r="B13" s="8"/>
      <c r="C13" s="9"/>
      <c r="D13" s="9"/>
      <c r="E13" s="9"/>
      <c r="F13" s="9"/>
      <c r="G13" s="9"/>
      <c r="H13" s="9"/>
      <c r="I13" s="9"/>
      <c r="J13" s="9"/>
      <c r="K13" s="9"/>
    </row>
    <row r="14" spans="1:11" ht="24.75" customHeight="1" x14ac:dyDescent="0.25">
      <c r="A14" s="8" t="s">
        <v>9</v>
      </c>
      <c r="B14" s="10" t="s">
        <v>10</v>
      </c>
      <c r="C14" s="11">
        <v>94.5</v>
      </c>
      <c r="D14" s="11">
        <v>128.9</v>
      </c>
      <c r="E14" s="11">
        <v>103</v>
      </c>
      <c r="F14" s="11">
        <v>101.8</v>
      </c>
      <c r="G14" s="11">
        <v>101.8</v>
      </c>
      <c r="H14" s="11">
        <v>101.8</v>
      </c>
      <c r="I14" s="11">
        <v>101.8</v>
      </c>
      <c r="J14" s="11">
        <v>102</v>
      </c>
      <c r="K14" s="11">
        <v>102</v>
      </c>
    </row>
    <row r="15" spans="1:11" ht="24.75" customHeight="1" x14ac:dyDescent="0.25">
      <c r="A15" s="42" t="s">
        <v>11</v>
      </c>
      <c r="B15" s="10" t="s">
        <v>12</v>
      </c>
      <c r="C15" s="11">
        <f>C18+C20+C22+C24</f>
        <v>11991.800000000001</v>
      </c>
      <c r="D15" s="11">
        <f t="shared" ref="D15:K15" si="0">D18+D20+D22+D24</f>
        <v>12891.499999999998</v>
      </c>
      <c r="E15" s="11">
        <f t="shared" si="0"/>
        <v>12955.5</v>
      </c>
      <c r="F15" s="11">
        <f t="shared" si="0"/>
        <v>13114.799999999997</v>
      </c>
      <c r="G15" s="11">
        <f t="shared" si="0"/>
        <v>13114.799999999997</v>
      </c>
      <c r="H15" s="11">
        <f t="shared" si="0"/>
        <v>13301.8</v>
      </c>
      <c r="I15" s="11">
        <f t="shared" si="0"/>
        <v>13301.8</v>
      </c>
      <c r="J15" s="11">
        <f t="shared" si="0"/>
        <v>13590.599999999999</v>
      </c>
      <c r="K15" s="11">
        <f t="shared" si="0"/>
        <v>13590.599999999999</v>
      </c>
    </row>
    <row r="16" spans="1:11" ht="35.25" customHeight="1" x14ac:dyDescent="0.25">
      <c r="A16" s="42"/>
      <c r="B16" s="10" t="s">
        <v>13</v>
      </c>
      <c r="C16" s="11">
        <v>108.3</v>
      </c>
      <c r="D16" s="11">
        <f>D15/C15*100</f>
        <v>107.50262679497655</v>
      </c>
      <c r="E16" s="11">
        <f t="shared" ref="E16:F16" si="1">E15/D15*100</f>
        <v>100.49645114998256</v>
      </c>
      <c r="F16" s="11">
        <f t="shared" si="1"/>
        <v>101.22959360889196</v>
      </c>
      <c r="G16" s="11">
        <f>G15/E15*100</f>
        <v>101.22959360889196</v>
      </c>
      <c r="H16" s="11">
        <f t="shared" ref="H16:K16" si="2">H15/F15*100</f>
        <v>101.42587000945498</v>
      </c>
      <c r="I16" s="11">
        <f t="shared" si="2"/>
        <v>101.42587000945498</v>
      </c>
      <c r="J16" s="11">
        <f t="shared" si="2"/>
        <v>102.17113473364508</v>
      </c>
      <c r="K16" s="11">
        <f t="shared" si="2"/>
        <v>102.17113473364508</v>
      </c>
    </row>
    <row r="17" spans="1:11" x14ac:dyDescent="0.25">
      <c r="A17" s="8" t="s">
        <v>14</v>
      </c>
      <c r="B17" s="10"/>
      <c r="C17" s="11"/>
      <c r="D17" s="11"/>
      <c r="E17" s="11"/>
      <c r="F17" s="11"/>
      <c r="G17" s="11"/>
      <c r="H17" s="11"/>
      <c r="I17" s="11"/>
      <c r="J17" s="11"/>
      <c r="K17" s="11"/>
    </row>
    <row r="18" spans="1:11" ht="18.75" customHeight="1" x14ac:dyDescent="0.25">
      <c r="A18" s="42" t="s">
        <v>15</v>
      </c>
      <c r="B18" s="10" t="s">
        <v>12</v>
      </c>
      <c r="C18" s="11">
        <v>0.7</v>
      </c>
      <c r="D18" s="11">
        <v>0.8</v>
      </c>
      <c r="E18" s="11">
        <v>0.3</v>
      </c>
      <c r="F18" s="11">
        <v>0.8</v>
      </c>
      <c r="G18" s="11">
        <v>0.8</v>
      </c>
      <c r="H18" s="11">
        <v>0.8</v>
      </c>
      <c r="I18" s="11">
        <v>0.8</v>
      </c>
      <c r="J18" s="11">
        <v>0.8</v>
      </c>
      <c r="K18" s="11">
        <v>0.8</v>
      </c>
    </row>
    <row r="19" spans="1:11" ht="26.25" customHeight="1" x14ac:dyDescent="0.25">
      <c r="A19" s="42"/>
      <c r="B19" s="10" t="s">
        <v>13</v>
      </c>
      <c r="C19" s="16" t="s">
        <v>68</v>
      </c>
      <c r="D19" s="11">
        <f>D18/C18*100</f>
        <v>114.28571428571431</v>
      </c>
      <c r="E19" s="11">
        <f t="shared" ref="E19:F19" si="3">E18/D18*100</f>
        <v>37.499999999999993</v>
      </c>
      <c r="F19" s="11">
        <f t="shared" si="3"/>
        <v>266.66666666666669</v>
      </c>
      <c r="G19" s="11">
        <f>G18/E18*100</f>
        <v>266.66666666666669</v>
      </c>
      <c r="H19" s="11">
        <f t="shared" ref="H19:K19" si="4">H18/F18*100</f>
        <v>100</v>
      </c>
      <c r="I19" s="11">
        <f t="shared" si="4"/>
        <v>100</v>
      </c>
      <c r="J19" s="11">
        <f t="shared" si="4"/>
        <v>100</v>
      </c>
      <c r="K19" s="11">
        <f t="shared" si="4"/>
        <v>100</v>
      </c>
    </row>
    <row r="20" spans="1:11" ht="19.5" customHeight="1" x14ac:dyDescent="0.25">
      <c r="A20" s="42" t="s">
        <v>16</v>
      </c>
      <c r="B20" s="10" t="s">
        <v>12</v>
      </c>
      <c r="C20" s="11">
        <v>11832.6</v>
      </c>
      <c r="D20" s="11">
        <v>12779.9</v>
      </c>
      <c r="E20" s="12">
        <v>12837.5</v>
      </c>
      <c r="F20" s="12">
        <v>12988.9</v>
      </c>
      <c r="G20" s="11">
        <v>12988.9</v>
      </c>
      <c r="H20" s="12">
        <v>13170.4</v>
      </c>
      <c r="I20" s="12">
        <v>13170.4</v>
      </c>
      <c r="J20" s="12">
        <v>13453.3</v>
      </c>
      <c r="K20" s="12">
        <v>13453.3</v>
      </c>
    </row>
    <row r="21" spans="1:11" ht="24.75" customHeight="1" x14ac:dyDescent="0.25">
      <c r="A21" s="42"/>
      <c r="B21" s="10" t="s">
        <v>13</v>
      </c>
      <c r="C21" s="12">
        <v>109.3</v>
      </c>
      <c r="D21" s="12">
        <f>D20/C20*100</f>
        <v>108.00584824975068</v>
      </c>
      <c r="E21" s="12">
        <f t="shared" ref="E21:F21" si="5">E20/D20*100</f>
        <v>100.45070775201683</v>
      </c>
      <c r="F21" s="12">
        <f t="shared" si="5"/>
        <v>101.17935735150925</v>
      </c>
      <c r="G21" s="12">
        <f>G20/E20*100</f>
        <v>101.17935735150925</v>
      </c>
      <c r="H21" s="12">
        <f t="shared" ref="H21:K21" si="6">H20/F20*100</f>
        <v>101.39734696548592</v>
      </c>
      <c r="I21" s="12">
        <f t="shared" si="6"/>
        <v>101.39734696548592</v>
      </c>
      <c r="J21" s="12">
        <f t="shared" si="6"/>
        <v>102.1479985421855</v>
      </c>
      <c r="K21" s="12">
        <f t="shared" si="6"/>
        <v>102.1479985421855</v>
      </c>
    </row>
    <row r="22" spans="1:11" ht="15.75" customHeight="1" x14ac:dyDescent="0.25">
      <c r="A22" s="45" t="s">
        <v>17</v>
      </c>
      <c r="B22" s="13" t="s">
        <v>12</v>
      </c>
      <c r="C22" s="14">
        <v>75.5</v>
      </c>
      <c r="D22" s="14">
        <v>84.4</v>
      </c>
      <c r="E22" s="14">
        <v>89.5</v>
      </c>
      <c r="F22" s="14">
        <v>94.8</v>
      </c>
      <c r="G22" s="14">
        <v>94.8</v>
      </c>
      <c r="H22" s="14">
        <v>99.1</v>
      </c>
      <c r="I22" s="14">
        <v>99.1</v>
      </c>
      <c r="J22" s="14">
        <v>103.7</v>
      </c>
      <c r="K22" s="14">
        <v>103.7</v>
      </c>
    </row>
    <row r="23" spans="1:11" ht="24" customHeight="1" x14ac:dyDescent="0.25">
      <c r="A23" s="45"/>
      <c r="B23" s="13" t="s">
        <v>13</v>
      </c>
      <c r="C23" s="11">
        <v>104.9</v>
      </c>
      <c r="D23" s="11">
        <v>111.79</v>
      </c>
      <c r="E23" s="11">
        <v>106.042654028436</v>
      </c>
      <c r="F23" s="11">
        <v>105.92178770949721</v>
      </c>
      <c r="G23" s="11">
        <v>105.92178770949721</v>
      </c>
      <c r="H23" s="11">
        <v>104.53586497890295</v>
      </c>
      <c r="I23" s="11">
        <v>104.53586497890295</v>
      </c>
      <c r="J23" s="11">
        <v>104.64177598385469</v>
      </c>
      <c r="K23" s="11">
        <v>104.64177598385469</v>
      </c>
    </row>
    <row r="24" spans="1:11" ht="13.5" customHeight="1" x14ac:dyDescent="0.25">
      <c r="A24" s="45" t="s">
        <v>18</v>
      </c>
      <c r="B24" s="13" t="s">
        <v>12</v>
      </c>
      <c r="C24" s="11">
        <v>83</v>
      </c>
      <c r="D24" s="11">
        <v>26.4</v>
      </c>
      <c r="E24" s="11">
        <v>28.2</v>
      </c>
      <c r="F24" s="11">
        <v>30.3</v>
      </c>
      <c r="G24" s="11">
        <v>30.3</v>
      </c>
      <c r="H24" s="11">
        <v>31.5</v>
      </c>
      <c r="I24" s="11">
        <v>31.5</v>
      </c>
      <c r="J24" s="11">
        <v>32.799999999999997</v>
      </c>
      <c r="K24" s="11">
        <v>32.799999999999997</v>
      </c>
    </row>
    <row r="25" spans="1:11" ht="31.5" customHeight="1" x14ac:dyDescent="0.25">
      <c r="A25" s="45"/>
      <c r="B25" s="13" t="s">
        <v>13</v>
      </c>
      <c r="C25" s="11">
        <v>49.7</v>
      </c>
      <c r="D25" s="11">
        <v>31.8</v>
      </c>
      <c r="E25" s="11">
        <v>106.81818181818181</v>
      </c>
      <c r="F25" s="11">
        <v>107.44680851063831</v>
      </c>
      <c r="G25" s="11">
        <v>107.44680851063831</v>
      </c>
      <c r="H25" s="11">
        <v>103.96039603960396</v>
      </c>
      <c r="I25" s="11">
        <v>103.96039603960396</v>
      </c>
      <c r="J25" s="11">
        <v>104.12698412698411</v>
      </c>
      <c r="K25" s="11">
        <v>104.12698412698411</v>
      </c>
    </row>
    <row r="26" spans="1:11" ht="15" customHeight="1" x14ac:dyDescent="0.25">
      <c r="A26" s="7" t="s">
        <v>19</v>
      </c>
      <c r="B26" s="8"/>
      <c r="C26" s="9"/>
      <c r="D26" s="9"/>
      <c r="E26" s="9"/>
      <c r="F26" s="9"/>
      <c r="G26" s="9"/>
      <c r="H26" s="9"/>
      <c r="I26" s="9"/>
      <c r="J26" s="9"/>
      <c r="K26" s="9"/>
    </row>
    <row r="27" spans="1:11" ht="14.25" customHeight="1" x14ac:dyDescent="0.25">
      <c r="A27" s="42" t="s">
        <v>20</v>
      </c>
      <c r="B27" s="13" t="s">
        <v>12</v>
      </c>
      <c r="C27" s="11">
        <f>C29+C31</f>
        <v>30230.300000000003</v>
      </c>
      <c r="D27" s="11">
        <f t="shared" ref="D27:K27" si="7">D29+D31</f>
        <v>26257.4</v>
      </c>
      <c r="E27" s="11">
        <f t="shared" si="7"/>
        <v>33081.699999999997</v>
      </c>
      <c r="F27" s="11">
        <f t="shared" si="7"/>
        <v>34224.199999999997</v>
      </c>
      <c r="G27" s="11">
        <f t="shared" si="7"/>
        <v>35152</v>
      </c>
      <c r="H27" s="11">
        <f t="shared" si="7"/>
        <v>35607.800000000003</v>
      </c>
      <c r="I27" s="11">
        <f t="shared" si="7"/>
        <v>36574.800000000003</v>
      </c>
      <c r="J27" s="11">
        <f t="shared" si="7"/>
        <v>37154.9</v>
      </c>
      <c r="K27" s="11">
        <f t="shared" si="7"/>
        <v>38083.599999999999</v>
      </c>
    </row>
    <row r="28" spans="1:11" ht="27" customHeight="1" x14ac:dyDescent="0.25">
      <c r="A28" s="42"/>
      <c r="B28" s="13" t="s">
        <v>10</v>
      </c>
      <c r="C28" s="15">
        <v>103.2</v>
      </c>
      <c r="D28" s="15">
        <f>D27/C27/0.977*100</f>
        <v>88.902648532310451</v>
      </c>
      <c r="E28" s="15">
        <f>E27/D27/1.076*100</f>
        <v>117.09108422556069</v>
      </c>
      <c r="F28" s="15">
        <f>F27/E27/1.051*100</f>
        <v>98.433464326865746</v>
      </c>
      <c r="G28" s="15">
        <f>G27/E27/1.056*100</f>
        <v>100.62324121154229</v>
      </c>
      <c r="H28" s="15">
        <f>H27/F27/1.04*100</f>
        <v>100.04110901283079</v>
      </c>
      <c r="I28" s="15">
        <f>I27/G27/1.043*100</f>
        <v>99.757972062487397</v>
      </c>
      <c r="J28" s="15">
        <f>J27/H27/1.052*100</f>
        <v>99.187105093840572</v>
      </c>
      <c r="K28" s="15">
        <f>K27/I27/1.038*100</f>
        <v>100.31333786512893</v>
      </c>
    </row>
    <row r="29" spans="1:11" ht="17.25" customHeight="1" x14ac:dyDescent="0.25">
      <c r="A29" s="42" t="s">
        <v>21</v>
      </c>
      <c r="B29" s="13" t="s">
        <v>12</v>
      </c>
      <c r="C29" s="16">
        <v>6046.4</v>
      </c>
      <c r="D29" s="16">
        <v>6769.9</v>
      </c>
      <c r="E29" s="17">
        <v>6207</v>
      </c>
      <c r="F29" s="16">
        <v>6235.9</v>
      </c>
      <c r="G29" s="17">
        <v>6989.6</v>
      </c>
      <c r="H29" s="16">
        <v>6542.6</v>
      </c>
      <c r="I29" s="17">
        <v>7315.6</v>
      </c>
      <c r="J29" s="16">
        <v>6876.7</v>
      </c>
      <c r="K29" s="17">
        <v>7641.6</v>
      </c>
    </row>
    <row r="30" spans="1:11" ht="29.25" customHeight="1" x14ac:dyDescent="0.25">
      <c r="A30" s="42"/>
      <c r="B30" s="13" t="s">
        <v>10</v>
      </c>
      <c r="C30" s="11">
        <v>82.8</v>
      </c>
      <c r="D30" s="11">
        <f>D29/C29/0.921*100</f>
        <v>121.56981306201277</v>
      </c>
      <c r="E30" s="11">
        <f>E29/D29/1.055*100</f>
        <v>86.905453880779376</v>
      </c>
      <c r="F30" s="11">
        <f>F29/E29/1.1058*100</f>
        <v>90.853321894605955</v>
      </c>
      <c r="G30" s="11">
        <f>G29/E29/1.063*100</f>
        <v>105.93447358087047</v>
      </c>
      <c r="H30" s="11">
        <f>H29/F29/1.043*100</f>
        <v>100.59280505756752</v>
      </c>
      <c r="I30" s="11">
        <f>I29/G29/1.045*100</f>
        <v>100.15700702013599</v>
      </c>
      <c r="J30" s="11">
        <f>J29/H29/1.059*100</f>
        <v>99.250738971812169</v>
      </c>
      <c r="K30" s="11">
        <f>K29/I29/1.04*100</f>
        <v>100.43868319334446</v>
      </c>
    </row>
    <row r="31" spans="1:11" ht="15.75" customHeight="1" x14ac:dyDescent="0.25">
      <c r="A31" s="42" t="s">
        <v>22</v>
      </c>
      <c r="B31" s="13" t="s">
        <v>12</v>
      </c>
      <c r="C31" s="16">
        <v>24183.9</v>
      </c>
      <c r="D31" s="16">
        <v>19487.5</v>
      </c>
      <c r="E31" s="17">
        <v>26874.7</v>
      </c>
      <c r="F31" s="16">
        <v>27988.3</v>
      </c>
      <c r="G31" s="17">
        <v>28162.400000000001</v>
      </c>
      <c r="H31" s="16">
        <v>29065.200000000001</v>
      </c>
      <c r="I31" s="17">
        <v>29259.200000000001</v>
      </c>
      <c r="J31" s="16">
        <v>30278.2</v>
      </c>
      <c r="K31" s="17">
        <v>30442</v>
      </c>
    </row>
    <row r="32" spans="1:11" ht="26.25" customHeight="1" x14ac:dyDescent="0.25">
      <c r="A32" s="42"/>
      <c r="B32" s="13" t="s">
        <v>10</v>
      </c>
      <c r="C32" s="11">
        <v>110</v>
      </c>
      <c r="D32" s="11">
        <f>D31/C31/1.05*100</f>
        <v>76.743303642190909</v>
      </c>
      <c r="E32" s="11">
        <f>E31/D31/1.102*100</f>
        <v>125.14280991235249</v>
      </c>
      <c r="F32" s="11">
        <f>F31/E31/1.042*100</f>
        <v>99.945944493228524</v>
      </c>
      <c r="G32" s="11">
        <f>G31/E31/1.047*100</f>
        <v>100.08738810594538</v>
      </c>
      <c r="H32" s="11">
        <f>H31/F31/1.037*100</f>
        <v>100.14241003742745</v>
      </c>
      <c r="I32" s="11">
        <f>I31/G31/1.04*100</f>
        <v>99.898610039791166</v>
      </c>
      <c r="J32" s="11">
        <f>J31/H31/1.043*100</f>
        <v>99.878596088967655</v>
      </c>
      <c r="K32" s="11">
        <f>K31/I31/1.035*100</f>
        <v>100.52414415456823</v>
      </c>
    </row>
    <row r="33" spans="1:13" ht="16.5" customHeight="1" x14ac:dyDescent="0.25">
      <c r="A33" s="7" t="s">
        <v>23</v>
      </c>
      <c r="B33" s="8"/>
      <c r="C33" s="9"/>
      <c r="D33" s="9"/>
      <c r="E33" s="9"/>
      <c r="F33" s="9"/>
      <c r="G33" s="9"/>
      <c r="H33" s="9"/>
      <c r="I33" s="9"/>
      <c r="J33" s="9"/>
      <c r="K33" s="9"/>
    </row>
    <row r="34" spans="1:13" ht="20.25" customHeight="1" x14ac:dyDescent="0.25">
      <c r="A34" s="42" t="s">
        <v>24</v>
      </c>
      <c r="B34" s="13" t="s">
        <v>12</v>
      </c>
      <c r="C34" s="11">
        <v>2152.6</v>
      </c>
      <c r="D34" s="11">
        <v>1671</v>
      </c>
      <c r="E34" s="11">
        <v>1957.1700000000005</v>
      </c>
      <c r="F34" s="11">
        <v>2115.3000000000002</v>
      </c>
      <c r="G34" s="11">
        <v>2195.1999999999998</v>
      </c>
      <c r="H34" s="11">
        <v>2232.3000000000002</v>
      </c>
      <c r="I34" s="11">
        <v>2313.3000000000002</v>
      </c>
      <c r="J34" s="11">
        <v>2406.8000000000002</v>
      </c>
      <c r="K34" s="11">
        <v>2490.2000000000003</v>
      </c>
    </row>
    <row r="35" spans="1:13" ht="31.5" customHeight="1" x14ac:dyDescent="0.25">
      <c r="A35" s="42"/>
      <c r="B35" s="13" t="s">
        <v>10</v>
      </c>
      <c r="C35" s="11">
        <v>111.7</v>
      </c>
      <c r="D35" s="11">
        <f>D34/C34/1.091*100</f>
        <v>71.15220499874259</v>
      </c>
      <c r="E35" s="11">
        <f t="shared" ref="E35" si="8">E34/D34/1.091*100</f>
        <v>107.3562541242449</v>
      </c>
      <c r="F35" s="11">
        <f>F34/E34/1.07*100</f>
        <v>101.00889998571748</v>
      </c>
      <c r="G35" s="11">
        <f>G34/E34/1.078*100</f>
        <v>104.04633406212211</v>
      </c>
      <c r="H35" s="11">
        <f>H34/F34/1.051*100</f>
        <v>100.41020964426504</v>
      </c>
      <c r="I35" s="11">
        <f>I34/G34/1.053*100</f>
        <v>100.07589726977484</v>
      </c>
      <c r="J35" s="11">
        <f>J34/H34/1.055*100</f>
        <v>102.19625562057115</v>
      </c>
      <c r="K35" s="11">
        <f>K34/I34/1.044*100</f>
        <v>103.11023395779164</v>
      </c>
    </row>
    <row r="36" spans="1:13" ht="55.5" customHeight="1" x14ac:dyDescent="0.25">
      <c r="A36" s="8" t="s">
        <v>25</v>
      </c>
      <c r="B36" s="13" t="s">
        <v>12</v>
      </c>
      <c r="C36" s="11">
        <v>957.1</v>
      </c>
      <c r="D36" s="11">
        <v>804.5</v>
      </c>
      <c r="E36" s="11">
        <v>887.87000000000023</v>
      </c>
      <c r="F36" s="11">
        <v>1009.6</v>
      </c>
      <c r="G36" s="11">
        <v>1009.6</v>
      </c>
      <c r="H36" s="11">
        <v>1126.3000000000002</v>
      </c>
      <c r="I36" s="11">
        <v>1126.3000000000002</v>
      </c>
      <c r="J36" s="11">
        <v>1223.7000000000003</v>
      </c>
      <c r="K36" s="11">
        <v>1223.7000000000003</v>
      </c>
    </row>
    <row r="37" spans="1:13" ht="14.25" customHeight="1" x14ac:dyDescent="0.25">
      <c r="A37" s="18" t="s">
        <v>26</v>
      </c>
      <c r="B37" s="8"/>
      <c r="C37" s="9"/>
      <c r="D37" s="9"/>
      <c r="E37" s="9"/>
      <c r="F37" s="9"/>
      <c r="G37" s="9"/>
      <c r="H37" s="9"/>
      <c r="I37" s="9"/>
      <c r="J37" s="9"/>
      <c r="K37" s="9"/>
    </row>
    <row r="38" spans="1:13" ht="15" customHeight="1" x14ac:dyDescent="0.25">
      <c r="A38" s="42" t="s">
        <v>27</v>
      </c>
      <c r="B38" s="13" t="s">
        <v>12</v>
      </c>
      <c r="C38" s="11">
        <v>1.9</v>
      </c>
      <c r="D38" s="11">
        <v>2.4</v>
      </c>
      <c r="E38" s="11">
        <v>2.4</v>
      </c>
      <c r="F38" s="11">
        <v>2.5</v>
      </c>
      <c r="G38" s="11">
        <v>2.6</v>
      </c>
      <c r="H38" s="11">
        <v>2.8</v>
      </c>
      <c r="I38" s="11">
        <v>2.9</v>
      </c>
      <c r="J38" s="11">
        <v>3.1</v>
      </c>
      <c r="K38" s="11">
        <v>3.2</v>
      </c>
    </row>
    <row r="39" spans="1:13" ht="25.5" customHeight="1" x14ac:dyDescent="0.25">
      <c r="A39" s="42"/>
      <c r="B39" s="13" t="s">
        <v>10</v>
      </c>
      <c r="C39" s="11">
        <v>57.9</v>
      </c>
      <c r="D39" s="11">
        <f>D38/C38/1.064*100</f>
        <v>118.7178472497032</v>
      </c>
      <c r="E39" s="11">
        <f>E38/D38/1.074*100</f>
        <v>93.109869646182489</v>
      </c>
      <c r="F39" s="11">
        <f>F38/E38/1.06*100</f>
        <v>98.270440251572339</v>
      </c>
      <c r="G39" s="11">
        <f>G38/E38/1.061*100</f>
        <v>102.10493245366008</v>
      </c>
      <c r="H39" s="11">
        <f>H38/F38/1.051*100</f>
        <v>106.5651760228354</v>
      </c>
      <c r="I39" s="11">
        <f>I38/G38/1.053*100</f>
        <v>105.92446489882389</v>
      </c>
      <c r="J39" s="11">
        <f>J38/H38/1.049*100</f>
        <v>105.54269372191203</v>
      </c>
      <c r="K39" s="11">
        <f>K38/I38/1.045*100</f>
        <v>105.593136446131</v>
      </c>
    </row>
    <row r="40" spans="1:13" ht="15.75" customHeight="1" x14ac:dyDescent="0.25">
      <c r="A40" s="42" t="s">
        <v>28</v>
      </c>
      <c r="B40" s="13" t="s">
        <v>29</v>
      </c>
      <c r="C40" s="11">
        <v>7824</v>
      </c>
      <c r="D40" s="11">
        <v>8679</v>
      </c>
      <c r="E40" s="11">
        <v>7559</v>
      </c>
      <c r="F40" s="11">
        <v>6700</v>
      </c>
      <c r="G40" s="11">
        <v>6700</v>
      </c>
      <c r="H40" s="11">
        <v>6900</v>
      </c>
      <c r="I40" s="11">
        <v>6900</v>
      </c>
      <c r="J40" s="11">
        <v>7000</v>
      </c>
      <c r="K40" s="11">
        <v>7000</v>
      </c>
      <c r="L40" s="19"/>
      <c r="M40" s="19"/>
    </row>
    <row r="41" spans="1:13" ht="12.75" customHeight="1" x14ac:dyDescent="0.25">
      <c r="A41" s="42"/>
      <c r="B41" s="13" t="s">
        <v>30</v>
      </c>
      <c r="C41" s="11">
        <v>68</v>
      </c>
      <c r="D41" s="11">
        <f>D40/C40*100</f>
        <v>110.92791411042944</v>
      </c>
      <c r="E41" s="11">
        <f>E40/D40*100</f>
        <v>87.095287475515619</v>
      </c>
      <c r="F41" s="11">
        <f>F40/E40*100</f>
        <v>88.636062971292489</v>
      </c>
      <c r="G41" s="11">
        <f>G40/E40*100</f>
        <v>88.636062971292489</v>
      </c>
      <c r="H41" s="11">
        <f t="shared" ref="H41:K41" si="9">H40/F40*100</f>
        <v>102.98507462686568</v>
      </c>
      <c r="I41" s="11">
        <f t="shared" si="9"/>
        <v>102.98507462686568</v>
      </c>
      <c r="J41" s="11">
        <f t="shared" si="9"/>
        <v>101.44927536231884</v>
      </c>
      <c r="K41" s="11">
        <f t="shared" si="9"/>
        <v>101.44927536231884</v>
      </c>
    </row>
    <row r="42" spans="1:13" ht="19.5" customHeight="1" x14ac:dyDescent="0.25">
      <c r="A42" s="20" t="s">
        <v>14</v>
      </c>
      <c r="B42" s="8"/>
      <c r="C42" s="9"/>
      <c r="D42" s="9"/>
      <c r="E42" s="9"/>
      <c r="F42" s="9"/>
      <c r="G42" s="9"/>
      <c r="H42" s="9"/>
      <c r="I42" s="9"/>
      <c r="J42" s="9"/>
      <c r="K42" s="9"/>
    </row>
    <row r="43" spans="1:13" ht="16.5" customHeight="1" x14ac:dyDescent="0.25">
      <c r="A43" s="42" t="s">
        <v>31</v>
      </c>
      <c r="B43" s="13" t="s">
        <v>29</v>
      </c>
      <c r="C43" s="11">
        <v>6615</v>
      </c>
      <c r="D43" s="11">
        <v>8679</v>
      </c>
      <c r="E43" s="11">
        <v>3753</v>
      </c>
      <c r="F43" s="11">
        <v>6270</v>
      </c>
      <c r="G43" s="11">
        <v>6270</v>
      </c>
      <c r="H43" s="11">
        <v>6300</v>
      </c>
      <c r="I43" s="11">
        <v>6300</v>
      </c>
      <c r="J43" s="11">
        <v>6350</v>
      </c>
      <c r="K43" s="11">
        <v>6350</v>
      </c>
    </row>
    <row r="44" spans="1:13" ht="17.25" customHeight="1" x14ac:dyDescent="0.25">
      <c r="A44" s="42"/>
      <c r="B44" s="13" t="s">
        <v>30</v>
      </c>
      <c r="C44" s="11">
        <v>58.3</v>
      </c>
      <c r="D44" s="11">
        <f>D43/C43*100</f>
        <v>131.20181405895693</v>
      </c>
      <c r="E44" s="11">
        <f>E43/D43*100</f>
        <v>43.242309021776705</v>
      </c>
      <c r="F44" s="11">
        <f>F43/E43*100</f>
        <v>167.06634692246203</v>
      </c>
      <c r="G44" s="11">
        <f>G43/E43*100</f>
        <v>167.06634692246203</v>
      </c>
      <c r="H44" s="11">
        <f t="shared" ref="H44:K44" si="10">H43/F43*100</f>
        <v>100.47846889952152</v>
      </c>
      <c r="I44" s="11">
        <f t="shared" si="10"/>
        <v>100.47846889952152</v>
      </c>
      <c r="J44" s="11">
        <f t="shared" si="10"/>
        <v>100.79365079365078</v>
      </c>
      <c r="K44" s="11">
        <f t="shared" si="10"/>
        <v>100.79365079365078</v>
      </c>
    </row>
    <row r="45" spans="1:13" ht="19.5" customHeight="1" x14ac:dyDescent="0.25">
      <c r="A45" s="7" t="s">
        <v>32</v>
      </c>
      <c r="B45" s="8"/>
      <c r="C45" s="9"/>
      <c r="D45" s="9"/>
      <c r="E45" s="11"/>
      <c r="F45" s="9"/>
      <c r="G45" s="9"/>
      <c r="H45" s="9"/>
      <c r="I45" s="9"/>
      <c r="J45" s="9"/>
      <c r="K45" s="9"/>
    </row>
    <row r="46" spans="1:13" ht="21" customHeight="1" x14ac:dyDescent="0.25">
      <c r="A46" s="42" t="s">
        <v>33</v>
      </c>
      <c r="B46" s="13" t="s">
        <v>12</v>
      </c>
      <c r="C46" s="11">
        <v>4150</v>
      </c>
      <c r="D46" s="11">
        <v>4400</v>
      </c>
      <c r="E46" s="11">
        <v>4780</v>
      </c>
      <c r="F46" s="11">
        <v>5152</v>
      </c>
      <c r="G46" s="11">
        <v>5200</v>
      </c>
      <c r="H46" s="11">
        <v>5532</v>
      </c>
      <c r="I46" s="11">
        <v>5600</v>
      </c>
      <c r="J46" s="11">
        <v>5840</v>
      </c>
      <c r="K46" s="11">
        <v>5860</v>
      </c>
    </row>
    <row r="47" spans="1:13" ht="25.5" customHeight="1" x14ac:dyDescent="0.25">
      <c r="A47" s="42"/>
      <c r="B47" s="13" t="s">
        <v>10</v>
      </c>
      <c r="C47" s="11">
        <v>99.3</v>
      </c>
      <c r="D47" s="11">
        <f>D46/C46/1.047*100</f>
        <v>101.26465748380342</v>
      </c>
      <c r="E47" s="11">
        <f>E46/D46/1.08*100</f>
        <v>100.58922558922558</v>
      </c>
      <c r="F47" s="11">
        <f>F46/E46/1.053*100</f>
        <v>102.35748032121812</v>
      </c>
      <c r="G47" s="11">
        <f>G46/E46/1.055*100</f>
        <v>103.11527097503421</v>
      </c>
      <c r="H47" s="11">
        <f>H46/F46/1.042*100</f>
        <v>103.04777005519723</v>
      </c>
      <c r="I47" s="11">
        <f>I46/G46/1.045*100</f>
        <v>103.05483989694517</v>
      </c>
      <c r="J47" s="11">
        <f>J46/H46/1.054*100</f>
        <v>100.15901959412273</v>
      </c>
      <c r="K47" s="11">
        <f>K46/I46/1.041*100</f>
        <v>100.52147660216826</v>
      </c>
    </row>
    <row r="48" spans="1:13" ht="17.25" customHeight="1" x14ac:dyDescent="0.25">
      <c r="A48" s="45" t="s">
        <v>34</v>
      </c>
      <c r="B48" s="13" t="s">
        <v>12</v>
      </c>
      <c r="C48" s="11">
        <v>35.200000000000003</v>
      </c>
      <c r="D48" s="11">
        <v>38.799999999999997</v>
      </c>
      <c r="E48" s="11">
        <v>41</v>
      </c>
      <c r="F48" s="11">
        <v>42.5</v>
      </c>
      <c r="G48" s="11">
        <v>43.1</v>
      </c>
      <c r="H48" s="11">
        <v>44.7</v>
      </c>
      <c r="I48" s="11">
        <v>45.5</v>
      </c>
      <c r="J48" s="11">
        <v>47</v>
      </c>
      <c r="K48" s="11">
        <v>47.5</v>
      </c>
    </row>
    <row r="49" spans="1:11" ht="30" customHeight="1" x14ac:dyDescent="0.25">
      <c r="A49" s="45"/>
      <c r="B49" s="13" t="s">
        <v>10</v>
      </c>
      <c r="C49" s="11">
        <v>101.9</v>
      </c>
      <c r="D49" s="11">
        <f>D48/C48/1.095*100</f>
        <v>100.66417600664175</v>
      </c>
      <c r="E49" s="11">
        <f>E48/D48/1.045*100</f>
        <v>101.11971587826174</v>
      </c>
      <c r="F49" s="11">
        <f>F48/E48/1.037*100</f>
        <v>99.960015993602568</v>
      </c>
      <c r="G49" s="11">
        <f>G48/E48/1.05*100</f>
        <v>100.11614401858304</v>
      </c>
      <c r="H49" s="11">
        <f>H48/F48/1.04*100</f>
        <v>101.13122171945702</v>
      </c>
      <c r="I49" s="11">
        <f>I48/G48/1.045*100</f>
        <v>101.0224358618546</v>
      </c>
      <c r="J49" s="11">
        <f>J48/H48/1.05*100</f>
        <v>100.13848940023435</v>
      </c>
      <c r="K49" s="11">
        <f>K48/I48/1.042*100</f>
        <v>100.18772014933243</v>
      </c>
    </row>
    <row r="50" spans="1:11" ht="16.5" customHeight="1" x14ac:dyDescent="0.25">
      <c r="A50" s="45" t="s">
        <v>35</v>
      </c>
      <c r="B50" s="13" t="s">
        <v>12</v>
      </c>
      <c r="C50" s="11">
        <v>482.5</v>
      </c>
      <c r="D50" s="11">
        <v>530.79999999999995</v>
      </c>
      <c r="E50" s="11">
        <v>555</v>
      </c>
      <c r="F50" s="11">
        <v>580</v>
      </c>
      <c r="G50" s="11">
        <v>583</v>
      </c>
      <c r="H50" s="11">
        <v>606</v>
      </c>
      <c r="I50" s="11">
        <v>610</v>
      </c>
      <c r="J50" s="11">
        <v>631.5</v>
      </c>
      <c r="K50" s="11">
        <v>635.6</v>
      </c>
    </row>
    <row r="51" spans="1:11" ht="23.25" customHeight="1" x14ac:dyDescent="0.25">
      <c r="A51" s="45"/>
      <c r="B51" s="13" t="s">
        <v>10</v>
      </c>
      <c r="C51" s="11">
        <v>101.8</v>
      </c>
      <c r="D51" s="11">
        <f>D50/C50/1.094*100</f>
        <v>100.55791836773355</v>
      </c>
      <c r="E51" s="11">
        <f>E50/D50/1.045*100</f>
        <v>100.05660860378667</v>
      </c>
      <c r="F51" s="11">
        <f>F50/E50/1.037*100</f>
        <v>100.77579990791176</v>
      </c>
      <c r="G51" s="11">
        <f>G50/E50/1.05*100</f>
        <v>100.04290004290004</v>
      </c>
      <c r="H51" s="11">
        <f>H50/F50/1.04*100</f>
        <v>100.46419098143235</v>
      </c>
      <c r="I51" s="11">
        <f>I50/G50/1.045*100</f>
        <v>100.12556730982298</v>
      </c>
      <c r="J51" s="11">
        <f>J50/H50/1.042*100</f>
        <v>100.00760152790711</v>
      </c>
      <c r="K51" s="11">
        <f>K50/I50/1.042*100</f>
        <v>99.996853465907307</v>
      </c>
    </row>
    <row r="52" spans="1:11" ht="25.5" customHeight="1" x14ac:dyDescent="0.25">
      <c r="A52" s="7" t="s">
        <v>36</v>
      </c>
      <c r="B52" s="8"/>
      <c r="C52" s="11"/>
      <c r="D52" s="11"/>
      <c r="E52" s="11"/>
      <c r="F52" s="11"/>
      <c r="G52" s="11"/>
      <c r="H52" s="11"/>
      <c r="I52" s="11"/>
      <c r="J52" s="11"/>
      <c r="K52" s="11"/>
    </row>
    <row r="53" spans="1:11" ht="40.5" customHeight="1" x14ac:dyDescent="0.25">
      <c r="A53" s="8" t="s">
        <v>37</v>
      </c>
      <c r="B53" s="13" t="s">
        <v>38</v>
      </c>
      <c r="C53" s="9">
        <v>741</v>
      </c>
      <c r="D53" s="9">
        <v>766</v>
      </c>
      <c r="E53" s="9">
        <v>780</v>
      </c>
      <c r="F53" s="9">
        <v>780</v>
      </c>
      <c r="G53" s="9">
        <v>782</v>
      </c>
      <c r="H53" s="9">
        <v>780</v>
      </c>
      <c r="I53" s="9">
        <v>784</v>
      </c>
      <c r="J53" s="9">
        <v>780</v>
      </c>
      <c r="K53" s="9">
        <v>788</v>
      </c>
    </row>
    <row r="54" spans="1:11" ht="63.75" customHeight="1" x14ac:dyDescent="0.25">
      <c r="A54" s="8" t="s">
        <v>39</v>
      </c>
      <c r="B54" s="13" t="s">
        <v>40</v>
      </c>
      <c r="C54" s="9">
        <v>1653</v>
      </c>
      <c r="D54" s="9">
        <v>1656</v>
      </c>
      <c r="E54" s="9">
        <v>1660</v>
      </c>
      <c r="F54" s="9">
        <v>1661</v>
      </c>
      <c r="G54" s="9">
        <v>1663</v>
      </c>
      <c r="H54" s="9">
        <v>1664</v>
      </c>
      <c r="I54" s="9">
        <v>1667</v>
      </c>
      <c r="J54" s="9">
        <v>1666</v>
      </c>
      <c r="K54" s="9">
        <v>1669</v>
      </c>
    </row>
    <row r="55" spans="1:11" ht="15.75" customHeight="1" x14ac:dyDescent="0.25">
      <c r="A55" s="42" t="s">
        <v>41</v>
      </c>
      <c r="B55" s="13" t="s">
        <v>12</v>
      </c>
      <c r="C55" s="11">
        <v>1383.2</v>
      </c>
      <c r="D55" s="11">
        <v>1426</v>
      </c>
      <c r="E55" s="11">
        <v>1456.6</v>
      </c>
      <c r="F55" s="11">
        <v>1530</v>
      </c>
      <c r="G55" s="11">
        <v>1560</v>
      </c>
      <c r="H55" s="11">
        <v>1620</v>
      </c>
      <c r="I55" s="11">
        <v>1640</v>
      </c>
      <c r="J55" s="11">
        <v>1686.4</v>
      </c>
      <c r="K55" s="11">
        <v>1707.2</v>
      </c>
    </row>
    <row r="56" spans="1:11" ht="36.75" customHeight="1" x14ac:dyDescent="0.25">
      <c r="A56" s="42"/>
      <c r="B56" s="13" t="s">
        <v>13</v>
      </c>
      <c r="C56" s="11">
        <v>104.37669785692725</v>
      </c>
      <c r="D56" s="11">
        <f>D55/C55*100</f>
        <v>103.09427414690573</v>
      </c>
      <c r="E56" s="11">
        <f t="shared" ref="E56:F56" si="11">E55/D55*100</f>
        <v>102.14586255259465</v>
      </c>
      <c r="F56" s="11">
        <f t="shared" si="11"/>
        <v>105.03913222573115</v>
      </c>
      <c r="G56" s="11">
        <f>G55/E55*100</f>
        <v>107.09872305368668</v>
      </c>
      <c r="H56" s="11">
        <f t="shared" ref="H56:K56" si="12">H55/F55*100</f>
        <v>105.88235294117648</v>
      </c>
      <c r="I56" s="11">
        <f t="shared" si="12"/>
        <v>105.12820512820514</v>
      </c>
      <c r="J56" s="11">
        <f t="shared" si="12"/>
        <v>104.09876543209877</v>
      </c>
      <c r="K56" s="11">
        <f t="shared" si="12"/>
        <v>104.09756097560975</v>
      </c>
    </row>
    <row r="57" spans="1:11" ht="15" customHeight="1" x14ac:dyDescent="0.25">
      <c r="A57" s="21" t="s">
        <v>42</v>
      </c>
      <c r="B57" s="22"/>
      <c r="C57" s="9"/>
      <c r="D57" s="9"/>
      <c r="E57" s="9"/>
      <c r="F57" s="9"/>
      <c r="G57" s="9"/>
      <c r="H57" s="9"/>
      <c r="I57" s="9"/>
      <c r="J57" s="9"/>
      <c r="K57" s="9"/>
    </row>
    <row r="58" spans="1:11" ht="14.25" customHeight="1" x14ac:dyDescent="0.25">
      <c r="A58" s="42" t="s">
        <v>43</v>
      </c>
      <c r="B58" s="13" t="s">
        <v>12</v>
      </c>
      <c r="C58" s="9">
        <v>63.4</v>
      </c>
      <c r="D58" s="9">
        <v>77.7</v>
      </c>
      <c r="E58" s="9">
        <v>78.599999999999994</v>
      </c>
      <c r="F58" s="9">
        <v>79.8</v>
      </c>
      <c r="G58" s="9">
        <v>79.8</v>
      </c>
      <c r="H58" s="9">
        <v>81.400000000000006</v>
      </c>
      <c r="I58" s="9">
        <v>81.400000000000006</v>
      </c>
      <c r="J58" s="9">
        <v>83.1</v>
      </c>
      <c r="K58" s="9">
        <v>83.1</v>
      </c>
    </row>
    <row r="59" spans="1:11" ht="15" customHeight="1" x14ac:dyDescent="0.25">
      <c r="A59" s="42"/>
      <c r="B59" s="13" t="s">
        <v>30</v>
      </c>
      <c r="C59" s="11">
        <v>164.7</v>
      </c>
      <c r="D59" s="11">
        <f>D58/C58*100</f>
        <v>122.55520504731862</v>
      </c>
      <c r="E59" s="11">
        <f>E58/D58*100</f>
        <v>101.15830115830116</v>
      </c>
      <c r="F59" s="11">
        <f>F58/E58*100</f>
        <v>101.52671755725191</v>
      </c>
      <c r="G59" s="11">
        <f>G58/E58*100</f>
        <v>101.52671755725191</v>
      </c>
      <c r="H59" s="11">
        <f t="shared" ref="H59:K59" si="13">H58/F58*100</f>
        <v>102.00501253132832</v>
      </c>
      <c r="I59" s="11">
        <f t="shared" si="13"/>
        <v>102.00501253132832</v>
      </c>
      <c r="J59" s="11">
        <f t="shared" si="13"/>
        <v>102.08845208845207</v>
      </c>
      <c r="K59" s="11">
        <f t="shared" si="13"/>
        <v>102.08845208845207</v>
      </c>
    </row>
    <row r="60" spans="1:11" ht="24" customHeight="1" x14ac:dyDescent="0.25">
      <c r="A60" s="7" t="s">
        <v>44</v>
      </c>
      <c r="B60" s="8"/>
      <c r="C60" s="9"/>
      <c r="D60" s="9"/>
      <c r="E60" s="9"/>
      <c r="F60" s="9"/>
      <c r="G60" s="9"/>
      <c r="H60" s="9"/>
      <c r="I60" s="9"/>
      <c r="J60" s="9"/>
      <c r="K60" s="9"/>
    </row>
    <row r="61" spans="1:11" ht="44.25" customHeight="1" x14ac:dyDescent="0.25">
      <c r="A61" s="8" t="s">
        <v>45</v>
      </c>
      <c r="B61" s="13" t="s">
        <v>46</v>
      </c>
      <c r="C61" s="36">
        <v>2000114</v>
      </c>
      <c r="D61" s="36">
        <v>1554126</v>
      </c>
      <c r="E61" s="37">
        <v>1824630.3</v>
      </c>
      <c r="F61" s="36">
        <v>1918883.5</v>
      </c>
      <c r="G61" s="36">
        <v>1918883.5</v>
      </c>
      <c r="H61" s="36">
        <v>1915231.6</v>
      </c>
      <c r="I61" s="36">
        <v>1915231.6</v>
      </c>
      <c r="J61" s="36">
        <v>1847116.1</v>
      </c>
      <c r="K61" s="36">
        <v>1847116.1</v>
      </c>
    </row>
    <row r="62" spans="1:11" ht="29.25" customHeight="1" x14ac:dyDescent="0.25">
      <c r="A62" s="8" t="s">
        <v>47</v>
      </c>
      <c r="B62" s="13" t="s">
        <v>46</v>
      </c>
      <c r="C62" s="36">
        <v>1971499</v>
      </c>
      <c r="D62" s="36">
        <v>1547845</v>
      </c>
      <c r="E62" s="36">
        <v>1878491.7</v>
      </c>
      <c r="F62" s="36">
        <v>1968883.5</v>
      </c>
      <c r="G62" s="36">
        <v>1968883.5</v>
      </c>
      <c r="H62" s="36">
        <v>1924031.6</v>
      </c>
      <c r="I62" s="36">
        <v>1924031.6</v>
      </c>
      <c r="J62" s="36">
        <v>1856616.1</v>
      </c>
      <c r="K62" s="36">
        <v>1856616.1</v>
      </c>
    </row>
    <row r="63" spans="1:11" ht="20.25" customHeight="1" x14ac:dyDescent="0.25">
      <c r="A63" s="23" t="s">
        <v>48</v>
      </c>
      <c r="B63" s="13" t="s">
        <v>46</v>
      </c>
      <c r="C63" s="36">
        <v>28615</v>
      </c>
      <c r="D63" s="36">
        <f>D61-D62</f>
        <v>6281</v>
      </c>
      <c r="E63" s="36">
        <f t="shared" ref="E63:K63" si="14">E61-E62</f>
        <v>-53861.399999999907</v>
      </c>
      <c r="F63" s="36">
        <f t="shared" si="14"/>
        <v>-50000</v>
      </c>
      <c r="G63" s="36">
        <f t="shared" si="14"/>
        <v>-50000</v>
      </c>
      <c r="H63" s="36">
        <f t="shared" si="14"/>
        <v>-8800</v>
      </c>
      <c r="I63" s="36">
        <f t="shared" si="14"/>
        <v>-8800</v>
      </c>
      <c r="J63" s="36">
        <f t="shared" si="14"/>
        <v>-9500</v>
      </c>
      <c r="K63" s="36">
        <f t="shared" si="14"/>
        <v>-9500</v>
      </c>
    </row>
    <row r="64" spans="1:11" ht="15" customHeight="1" x14ac:dyDescent="0.25">
      <c r="A64" s="7" t="s">
        <v>49</v>
      </c>
      <c r="B64" s="8"/>
      <c r="C64" s="9"/>
      <c r="D64" s="9"/>
      <c r="E64" s="9"/>
      <c r="F64" s="9"/>
      <c r="G64" s="9"/>
      <c r="H64" s="9"/>
      <c r="I64" s="9"/>
      <c r="J64" s="9"/>
      <c r="K64" s="9"/>
    </row>
    <row r="65" spans="1:13" x14ac:dyDescent="0.25">
      <c r="A65" s="23" t="s">
        <v>50</v>
      </c>
      <c r="B65" s="8"/>
      <c r="C65" s="9"/>
      <c r="D65" s="9"/>
      <c r="E65" s="9"/>
      <c r="F65" s="9"/>
      <c r="G65" s="9"/>
      <c r="H65" s="9"/>
      <c r="I65" s="9"/>
      <c r="J65" s="9"/>
      <c r="K65" s="9"/>
    </row>
    <row r="66" spans="1:13" x14ac:dyDescent="0.25">
      <c r="A66" s="23" t="s">
        <v>51</v>
      </c>
      <c r="B66" s="13" t="s">
        <v>52</v>
      </c>
      <c r="C66" s="9">
        <v>29.1</v>
      </c>
      <c r="D66" s="9">
        <v>28.9</v>
      </c>
      <c r="E66" s="9">
        <v>28.6</v>
      </c>
      <c r="F66" s="9">
        <v>28.3</v>
      </c>
      <c r="G66" s="9">
        <v>28.3</v>
      </c>
      <c r="H66" s="9">
        <v>28</v>
      </c>
      <c r="I66" s="9">
        <v>28</v>
      </c>
      <c r="J66" s="9">
        <v>27.7</v>
      </c>
      <c r="K66" s="9">
        <v>27.7</v>
      </c>
      <c r="L66" s="1"/>
      <c r="M66" s="24"/>
    </row>
    <row r="67" spans="1:13" x14ac:dyDescent="0.25">
      <c r="A67" s="23" t="s">
        <v>53</v>
      </c>
      <c r="B67" s="13" t="s">
        <v>52</v>
      </c>
      <c r="C67" s="9">
        <v>29</v>
      </c>
      <c r="D67" s="9">
        <f>(D66+E66)/2</f>
        <v>28.75</v>
      </c>
      <c r="E67" s="9">
        <f>(F66+E66)/2</f>
        <v>28.450000000000003</v>
      </c>
      <c r="F67" s="9">
        <f>(F66+H66)/2</f>
        <v>28.15</v>
      </c>
      <c r="G67" s="9">
        <f>(I66+G66)/2</f>
        <v>28.15</v>
      </c>
      <c r="H67" s="9">
        <f t="shared" ref="H67:I67" si="15">(J66+H66)/2</f>
        <v>27.85</v>
      </c>
      <c r="I67" s="9">
        <f t="shared" si="15"/>
        <v>27.85</v>
      </c>
      <c r="J67" s="9">
        <v>27.55</v>
      </c>
      <c r="K67" s="9">
        <v>27.55</v>
      </c>
    </row>
    <row r="68" spans="1:13" ht="24" customHeight="1" x14ac:dyDescent="0.25">
      <c r="A68" s="8" t="s">
        <v>54</v>
      </c>
      <c r="B68" s="13" t="s">
        <v>52</v>
      </c>
      <c r="C68" s="9">
        <v>15.6</v>
      </c>
      <c r="D68" s="9">
        <v>15.9</v>
      </c>
      <c r="E68" s="9">
        <v>16.100000000000001</v>
      </c>
      <c r="F68" s="11">
        <v>16</v>
      </c>
      <c r="G68" s="11">
        <v>16</v>
      </c>
      <c r="H68" s="11">
        <v>16</v>
      </c>
      <c r="I68" s="11">
        <v>16</v>
      </c>
      <c r="J68" s="11">
        <v>16</v>
      </c>
      <c r="K68" s="11">
        <v>16</v>
      </c>
    </row>
    <row r="69" spans="1:13" ht="28.5" customHeight="1" x14ac:dyDescent="0.25">
      <c r="A69" s="23" t="s">
        <v>55</v>
      </c>
      <c r="B69" s="13" t="s">
        <v>72</v>
      </c>
      <c r="C69" s="9">
        <v>5.7</v>
      </c>
      <c r="D69" s="9">
        <v>5.6</v>
      </c>
      <c r="E69" s="9">
        <v>7.1</v>
      </c>
      <c r="F69" s="9">
        <v>6</v>
      </c>
      <c r="G69" s="9">
        <v>7.3</v>
      </c>
      <c r="H69" s="9">
        <v>6</v>
      </c>
      <c r="I69" s="9">
        <v>7.6</v>
      </c>
      <c r="J69" s="9">
        <v>6</v>
      </c>
      <c r="K69" s="9">
        <v>7.8</v>
      </c>
    </row>
    <row r="70" spans="1:13" x14ac:dyDescent="0.25">
      <c r="A70" s="23" t="s">
        <v>56</v>
      </c>
      <c r="B70" s="13" t="s">
        <v>72</v>
      </c>
      <c r="C70" s="9">
        <v>17</v>
      </c>
      <c r="D70" s="9">
        <v>17.3</v>
      </c>
      <c r="E70" s="9">
        <v>17.100000000000001</v>
      </c>
      <c r="F70" s="9">
        <v>17.399999999999999</v>
      </c>
      <c r="G70" s="9">
        <v>17</v>
      </c>
      <c r="H70" s="9">
        <v>17.399999999999999</v>
      </c>
      <c r="I70" s="9">
        <v>16.8</v>
      </c>
      <c r="J70" s="9">
        <v>17.399999999999999</v>
      </c>
      <c r="K70" s="9">
        <v>16.7</v>
      </c>
    </row>
    <row r="71" spans="1:13" ht="25.5" x14ac:dyDescent="0.25">
      <c r="A71" s="23" t="s">
        <v>57</v>
      </c>
      <c r="B71" s="13" t="s">
        <v>58</v>
      </c>
      <c r="C71" s="9">
        <v>-11.3</v>
      </c>
      <c r="D71" s="9">
        <f>D69-D70</f>
        <v>-11.700000000000001</v>
      </c>
      <c r="E71" s="9">
        <f t="shared" ref="E71:K71" si="16">E69-E70</f>
        <v>-10.000000000000002</v>
      </c>
      <c r="F71" s="9">
        <f t="shared" si="16"/>
        <v>-11.399999999999999</v>
      </c>
      <c r="G71" s="9">
        <f t="shared" si="16"/>
        <v>-9.6999999999999993</v>
      </c>
      <c r="H71" s="9">
        <f t="shared" si="16"/>
        <v>-11.399999999999999</v>
      </c>
      <c r="I71" s="9">
        <f t="shared" si="16"/>
        <v>-9.2000000000000011</v>
      </c>
      <c r="J71" s="9">
        <f t="shared" si="16"/>
        <v>-11.399999999999999</v>
      </c>
      <c r="K71" s="9">
        <f t="shared" si="16"/>
        <v>-8.8999999999999986</v>
      </c>
    </row>
    <row r="72" spans="1:13" ht="22.5" x14ac:dyDescent="0.25">
      <c r="A72" s="23" t="s">
        <v>59</v>
      </c>
      <c r="B72" s="13" t="s">
        <v>60</v>
      </c>
      <c r="C72" s="9">
        <v>6</v>
      </c>
      <c r="D72" s="9">
        <v>1</v>
      </c>
      <c r="E72" s="9">
        <v>-8</v>
      </c>
      <c r="F72" s="9">
        <v>-8</v>
      </c>
      <c r="G72" s="9">
        <v>1</v>
      </c>
      <c r="H72" s="9">
        <v>-7</v>
      </c>
      <c r="I72" s="9">
        <v>2</v>
      </c>
      <c r="J72" s="9">
        <v>-7</v>
      </c>
      <c r="K72" s="9">
        <v>2</v>
      </c>
    </row>
    <row r="73" spans="1:13" ht="27.75" customHeight="1" x14ac:dyDescent="0.25">
      <c r="A73" s="25" t="s">
        <v>61</v>
      </c>
      <c r="B73" s="8"/>
      <c r="C73" s="9"/>
      <c r="D73" s="9"/>
      <c r="E73" s="9"/>
      <c r="F73" s="9"/>
      <c r="G73" s="9"/>
      <c r="H73" s="9"/>
      <c r="I73" s="9"/>
      <c r="J73" s="9"/>
      <c r="K73" s="9"/>
    </row>
    <row r="74" spans="1:13" ht="29.25" customHeight="1" x14ac:dyDescent="0.25">
      <c r="A74" s="8" t="s">
        <v>62</v>
      </c>
      <c r="B74" s="13" t="s">
        <v>40</v>
      </c>
      <c r="C74" s="9">
        <v>6097</v>
      </c>
      <c r="D74" s="9">
        <v>5900</v>
      </c>
      <c r="E74" s="9">
        <v>5907</v>
      </c>
      <c r="F74" s="9">
        <v>5931</v>
      </c>
      <c r="G74" s="9">
        <v>5931</v>
      </c>
      <c r="H74" s="9">
        <v>5931</v>
      </c>
      <c r="I74" s="9">
        <v>5931</v>
      </c>
      <c r="J74" s="9">
        <v>5931</v>
      </c>
      <c r="K74" s="9">
        <v>5931</v>
      </c>
    </row>
    <row r="75" spans="1:13" ht="15" customHeight="1" x14ac:dyDescent="0.25">
      <c r="A75" s="42" t="s">
        <v>63</v>
      </c>
      <c r="B75" s="26" t="s">
        <v>12</v>
      </c>
      <c r="C75" s="11">
        <v>2906.88</v>
      </c>
      <c r="D75" s="27">
        <v>3308.5</v>
      </c>
      <c r="E75" s="28">
        <v>3636.4</v>
      </c>
      <c r="F75" s="28">
        <v>3793.5</v>
      </c>
      <c r="G75" s="11">
        <v>3793.5</v>
      </c>
      <c r="H75" s="11">
        <v>3965.9</v>
      </c>
      <c r="I75" s="11">
        <v>3965.9</v>
      </c>
      <c r="J75" s="11">
        <v>4203.8999999999996</v>
      </c>
      <c r="K75" s="11">
        <v>4203.8999999999996</v>
      </c>
    </row>
    <row r="76" spans="1:13" ht="18" customHeight="1" x14ac:dyDescent="0.25">
      <c r="A76" s="42"/>
      <c r="B76" s="13" t="s">
        <v>30</v>
      </c>
      <c r="C76" s="11">
        <v>113.35959131146902</v>
      </c>
      <c r="D76" s="11">
        <f>D75/C75*100</f>
        <v>113.81618780273006</v>
      </c>
      <c r="E76" s="11">
        <f t="shared" ref="E76:F76" si="17">E75/D75*100</f>
        <v>109.91083572615989</v>
      </c>
      <c r="F76" s="11">
        <f t="shared" si="17"/>
        <v>104.32020679793202</v>
      </c>
      <c r="G76" s="11">
        <f>G75/E75*100</f>
        <v>104.32020679793202</v>
      </c>
      <c r="H76" s="11">
        <f t="shared" ref="H76:K76" si="18">H75/F75*100</f>
        <v>104.54461579016738</v>
      </c>
      <c r="I76" s="11">
        <f t="shared" si="18"/>
        <v>104.54461579016738</v>
      </c>
      <c r="J76" s="11">
        <f t="shared" si="18"/>
        <v>106.00115988804558</v>
      </c>
      <c r="K76" s="11">
        <f t="shared" si="18"/>
        <v>106.00115988804558</v>
      </c>
    </row>
    <row r="77" spans="1:13" ht="14.25" customHeight="1" x14ac:dyDescent="0.25">
      <c r="A77" s="42" t="s">
        <v>64</v>
      </c>
      <c r="B77" s="13" t="s">
        <v>65</v>
      </c>
      <c r="C77" s="29">
        <v>39731.015253403311</v>
      </c>
      <c r="D77" s="29">
        <f>D75/D74/12*1000000</f>
        <v>46730.225988700557</v>
      </c>
      <c r="E77" s="29">
        <f t="shared" ref="E77:K77" si="19">E75/E74/12*1000000</f>
        <v>51300.71666384516</v>
      </c>
      <c r="F77" s="29">
        <f t="shared" si="19"/>
        <v>53300.455235204849</v>
      </c>
      <c r="G77" s="29">
        <f t="shared" si="19"/>
        <v>53300.455235204849</v>
      </c>
      <c r="H77" s="29">
        <f t="shared" si="19"/>
        <v>55722.756140055084</v>
      </c>
      <c r="I77" s="29">
        <f t="shared" si="19"/>
        <v>55722.756140055084</v>
      </c>
      <c r="J77" s="29">
        <f t="shared" si="19"/>
        <v>59066.767830045515</v>
      </c>
      <c r="K77" s="29">
        <f t="shared" si="19"/>
        <v>59066.767830045515</v>
      </c>
      <c r="L77" s="2"/>
      <c r="M77" s="24"/>
    </row>
    <row r="78" spans="1:13" ht="24" customHeight="1" x14ac:dyDescent="0.25">
      <c r="A78" s="42"/>
      <c r="B78" s="13" t="s">
        <v>30</v>
      </c>
      <c r="C78" s="11">
        <v>112.9505522744258</v>
      </c>
      <c r="D78" s="11">
        <f>D77/C77*100</f>
        <v>117.61649102258393</v>
      </c>
      <c r="E78" s="11">
        <f t="shared" ref="E78:F78" si="20">E77/D77*100</f>
        <v>109.78058757141417</v>
      </c>
      <c r="F78" s="11">
        <f t="shared" si="20"/>
        <v>103.89807141382302</v>
      </c>
      <c r="G78" s="11">
        <f>G77/E77*100</f>
        <v>103.89807141382302</v>
      </c>
      <c r="H78" s="11">
        <f t="shared" ref="H78:K78" si="21">H77/F77*100</f>
        <v>104.54461579016743</v>
      </c>
      <c r="I78" s="11">
        <f t="shared" si="21"/>
        <v>104.54461579016743</v>
      </c>
      <c r="J78" s="11">
        <f t="shared" si="21"/>
        <v>106.00115988804558</v>
      </c>
      <c r="K78" s="11">
        <f t="shared" si="21"/>
        <v>106.00115988804558</v>
      </c>
    </row>
    <row r="79" spans="1:13" ht="37.5" customHeight="1" x14ac:dyDescent="0.25">
      <c r="A79" s="8" t="s">
        <v>66</v>
      </c>
      <c r="B79" s="13" t="s">
        <v>40</v>
      </c>
      <c r="C79" s="9">
        <v>66</v>
      </c>
      <c r="D79" s="9">
        <v>63</v>
      </c>
      <c r="E79" s="9">
        <v>90</v>
      </c>
      <c r="F79" s="9">
        <v>110</v>
      </c>
      <c r="G79" s="9">
        <v>84</v>
      </c>
      <c r="H79" s="9">
        <v>110</v>
      </c>
      <c r="I79" s="9">
        <v>80</v>
      </c>
      <c r="J79" s="9">
        <v>113</v>
      </c>
      <c r="K79" s="9">
        <v>78</v>
      </c>
    </row>
    <row r="80" spans="1:13" ht="39" customHeight="1" x14ac:dyDescent="0.25"/>
    <row r="81" spans="1:11" ht="18.75" x14ac:dyDescent="0.3">
      <c r="A81" s="43"/>
      <c r="B81" s="44"/>
      <c r="C81" s="44"/>
      <c r="D81" s="44"/>
      <c r="E81" s="44"/>
      <c r="F81" s="44"/>
      <c r="G81" s="44"/>
      <c r="H81" s="44"/>
      <c r="I81" s="44"/>
      <c r="J81" s="44"/>
      <c r="K81" s="44"/>
    </row>
    <row r="83" spans="1:11" x14ac:dyDescent="0.25">
      <c r="A83" s="40"/>
      <c r="B83" s="41"/>
      <c r="C83" s="41"/>
      <c r="D83" s="41"/>
      <c r="E83" s="41"/>
      <c r="F83" s="41"/>
      <c r="G83" s="41"/>
      <c r="H83" s="41"/>
      <c r="I83" s="41"/>
      <c r="J83" s="41"/>
      <c r="K83" s="41"/>
    </row>
    <row r="84" spans="1:11" x14ac:dyDescent="0.25">
      <c r="A84" s="30"/>
      <c r="B84" s="30"/>
      <c r="C84" s="30"/>
      <c r="D84" s="30"/>
      <c r="E84" s="30"/>
      <c r="F84" s="30"/>
      <c r="G84" s="30"/>
      <c r="H84" s="30"/>
      <c r="I84" s="30"/>
      <c r="J84" s="30"/>
      <c r="K84" s="30"/>
    </row>
  </sheetData>
  <mergeCells count="39">
    <mergeCell ref="A7:K7"/>
    <mergeCell ref="A8:K8"/>
    <mergeCell ref="A9:K9"/>
    <mergeCell ref="A10:A12"/>
    <mergeCell ref="B10:B12"/>
    <mergeCell ref="C10:D10"/>
    <mergeCell ref="F10:K10"/>
    <mergeCell ref="C11:C12"/>
    <mergeCell ref="D11:D12"/>
    <mergeCell ref="E11:E12"/>
    <mergeCell ref="F11:G11"/>
    <mergeCell ref="H11:I11"/>
    <mergeCell ref="J11:K11"/>
    <mergeCell ref="A15:A16"/>
    <mergeCell ref="A18:A19"/>
    <mergeCell ref="A20:A21"/>
    <mergeCell ref="A22:A23"/>
    <mergeCell ref="A24:A25"/>
    <mergeCell ref="A27:A28"/>
    <mergeCell ref="A29:A30"/>
    <mergeCell ref="A31:A32"/>
    <mergeCell ref="A34:A35"/>
    <mergeCell ref="A38:A39"/>
    <mergeCell ref="A40:A41"/>
    <mergeCell ref="A43:A44"/>
    <mergeCell ref="A46:A47"/>
    <mergeCell ref="A48:A49"/>
    <mergeCell ref="A50:A51"/>
    <mergeCell ref="A83:K83"/>
    <mergeCell ref="A55:A56"/>
    <mergeCell ref="A58:A59"/>
    <mergeCell ref="A75:A76"/>
    <mergeCell ref="A77:A78"/>
    <mergeCell ref="A81:K81"/>
    <mergeCell ref="J5:K5"/>
    <mergeCell ref="J4:K4"/>
    <mergeCell ref="J3:K3"/>
    <mergeCell ref="J2:K2"/>
    <mergeCell ref="J1:K1"/>
  </mergeCells>
  <pageMargins left="0.39370078740157477" right="0.39370078740157477" top="0.78740157480314954" bottom="0.39370078740157477" header="0.31496062992125984" footer="0.31496062992125984"/>
  <pageSetup paperSize="9" scale="79" firstPageNumber="2147483648" fitToHeight="0" orientation="landscape" r:id="rId1"/>
  <headerFooter differentFirst="1">
    <oddHeader>&amp;C&amp;"Times New Roman,Regular "&amp;P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Пользователь</cp:lastModifiedBy>
  <cp:revision>3</cp:revision>
  <cp:lastPrinted>2024-12-25T11:25:44Z</cp:lastPrinted>
  <dcterms:created xsi:type="dcterms:W3CDTF">2006-09-16T00:00:00Z</dcterms:created>
  <dcterms:modified xsi:type="dcterms:W3CDTF">2024-12-25T11:25:58Z</dcterms:modified>
</cp:coreProperties>
</file>