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I20" i="1" l="1"/>
  <c r="J20" i="1"/>
  <c r="K20" i="1"/>
  <c r="H20" i="1"/>
  <c r="G20" i="1"/>
  <c r="F20" i="1"/>
  <c r="E20" i="1"/>
  <c r="G46" i="1" l="1"/>
  <c r="D46" i="1"/>
  <c r="K44" i="1"/>
  <c r="I44" i="1"/>
  <c r="G44" i="1"/>
  <c r="E44" i="1"/>
  <c r="G30" i="1"/>
  <c r="K42" i="1"/>
  <c r="I42" i="1"/>
  <c r="G42" i="1"/>
  <c r="E42" i="1"/>
  <c r="D42" i="1"/>
  <c r="J34" i="1" l="1"/>
  <c r="F34" i="1"/>
  <c r="J30" i="1"/>
  <c r="H30" i="1"/>
  <c r="F30" i="1"/>
  <c r="E30" i="1"/>
  <c r="I51" i="1" l="1"/>
  <c r="J51" i="1"/>
  <c r="K51" i="1"/>
  <c r="H51" i="1"/>
  <c r="G51" i="1"/>
  <c r="F51" i="1"/>
  <c r="E51" i="1"/>
  <c r="D51" i="1"/>
  <c r="J46" i="1"/>
  <c r="H46" i="1"/>
  <c r="F46" i="1"/>
  <c r="J44" i="1"/>
  <c r="H44" i="1"/>
  <c r="F44" i="1"/>
  <c r="J42" i="1"/>
  <c r="H42" i="1"/>
  <c r="F42" i="1"/>
  <c r="K46" i="1"/>
  <c r="I46" i="1"/>
  <c r="E46" i="1"/>
  <c r="D44" i="1"/>
  <c r="J72" i="1" l="1"/>
  <c r="K72" i="1"/>
  <c r="K71" i="1"/>
  <c r="J71" i="1"/>
  <c r="F71" i="1"/>
  <c r="J66" i="1"/>
  <c r="K66" i="1"/>
  <c r="D62" i="1"/>
  <c r="K54" i="1"/>
  <c r="J54" i="1"/>
  <c r="F54" i="1"/>
  <c r="F36" i="1"/>
  <c r="F39" i="1"/>
  <c r="K34" i="1"/>
  <c r="K30" i="1"/>
  <c r="I30" i="1"/>
  <c r="D30" i="1"/>
  <c r="J10" i="1"/>
  <c r="K10" i="1"/>
  <c r="J16" i="1"/>
  <c r="K16" i="1"/>
  <c r="F16" i="1"/>
  <c r="K18" i="1"/>
  <c r="J18" i="1"/>
  <c r="F18" i="1"/>
  <c r="E16" i="1"/>
  <c r="J22" i="1" l="1"/>
  <c r="K22" i="1"/>
  <c r="J58" i="1"/>
  <c r="K58" i="1"/>
  <c r="E58" i="1" l="1"/>
  <c r="F58" i="1"/>
  <c r="G58" i="1"/>
  <c r="H58" i="1"/>
  <c r="I58" i="1"/>
  <c r="C22" i="1" l="1"/>
  <c r="D22" i="1"/>
  <c r="E22" i="1"/>
  <c r="F22" i="1"/>
  <c r="G22" i="1"/>
  <c r="H22" i="1"/>
  <c r="I22" i="1"/>
  <c r="D58" i="1" l="1"/>
  <c r="D34" i="1"/>
  <c r="I34" i="1"/>
  <c r="G34" i="1"/>
  <c r="E34" i="1"/>
  <c r="E62" i="1" l="1"/>
  <c r="G62" i="1"/>
  <c r="C62" i="1"/>
  <c r="C10" i="1" l="1"/>
  <c r="D10" i="1"/>
  <c r="E10" i="1"/>
  <c r="F10" i="1"/>
  <c r="G10" i="1"/>
  <c r="H10" i="1"/>
  <c r="J11" i="1" s="1"/>
  <c r="I10" i="1"/>
  <c r="F11" i="1" l="1"/>
  <c r="I11" i="1"/>
  <c r="K11" i="1"/>
  <c r="H11" i="1"/>
  <c r="G11" i="1"/>
  <c r="E11" i="1"/>
  <c r="D11" i="1"/>
  <c r="G18" i="1"/>
  <c r="H18" i="1"/>
  <c r="I18" i="1"/>
  <c r="E18" i="1"/>
  <c r="D18" i="1"/>
  <c r="G71" i="1" l="1"/>
  <c r="H71" i="1"/>
  <c r="I71" i="1"/>
  <c r="E71" i="1"/>
  <c r="D71" i="1"/>
  <c r="D72" i="1"/>
  <c r="E72" i="1"/>
  <c r="F72" i="1"/>
  <c r="G72" i="1"/>
  <c r="G73" i="1" s="1"/>
  <c r="H72" i="1"/>
  <c r="I72" i="1"/>
  <c r="C72" i="1"/>
  <c r="I73" i="1" l="1"/>
  <c r="K73" i="1"/>
  <c r="H73" i="1"/>
  <c r="J73" i="1"/>
  <c r="F73" i="1"/>
  <c r="E73" i="1"/>
  <c r="D73" i="1"/>
  <c r="C66" i="1"/>
  <c r="D66" i="1"/>
  <c r="E66" i="1"/>
  <c r="F66" i="1"/>
  <c r="G66" i="1"/>
  <c r="H66" i="1"/>
  <c r="I66" i="1"/>
  <c r="G54" i="1"/>
  <c r="H54" i="1"/>
  <c r="I54" i="1"/>
  <c r="E54" i="1"/>
  <c r="D54" i="1"/>
  <c r="H34" i="1" l="1"/>
  <c r="G39" i="1"/>
  <c r="H39" i="1"/>
  <c r="I39" i="1"/>
  <c r="E39" i="1"/>
  <c r="D39" i="1"/>
  <c r="G36" i="1"/>
  <c r="H36" i="1"/>
  <c r="I36" i="1"/>
  <c r="E36" i="1"/>
  <c r="D36" i="1"/>
  <c r="G16" i="1"/>
  <c r="H16" i="1"/>
  <c r="I16" i="1"/>
  <c r="D16" i="1"/>
</calcChain>
</file>

<file path=xl/sharedStrings.xml><?xml version="1.0" encoding="utf-8"?>
<sst xmlns="http://schemas.openxmlformats.org/spreadsheetml/2006/main" count="116" uniqueCount="69">
  <si>
    <t>Показатели</t>
  </si>
  <si>
    <t>Единица измерения</t>
  </si>
  <si>
    <t>отчет</t>
  </si>
  <si>
    <t>оценка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</si>
  <si>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</si>
  <si>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</si>
  <si>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</si>
  <si>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</si>
  <si>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</si>
  <si>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</si>
  <si>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</si>
  <si>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</si>
  <si>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</si>
  <si>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</si>
  <si>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>Сельское хозяйство</t>
  </si>
  <si>
    <t>Объем производства продукции сельского хозяйства</t>
  </si>
  <si>
    <t>в % к предыдущему году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</si>
  <si>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</si>
  <si>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</si>
  <si>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Строительство</t>
  </si>
  <si>
    <t>Строительство жилых домов</t>
  </si>
  <si>
    <t>кв. метров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</si>
  <si>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</si>
  <si>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</si>
  <si>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</si>
  <si>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</si>
  <si>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</si>
  <si>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t>единиц</t>
  </si>
  <si>
    <t>человек</t>
  </si>
  <si>
    <t>Финансы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</si>
  <si>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</si>
  <si>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</si>
  <si>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</si>
  <si>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</si>
  <si>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</si>
  <si>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Население</t>
  </si>
  <si>
    <t>на 1 января</t>
  </si>
  <si>
    <t>тыс. человек</t>
  </si>
  <si>
    <t>среднегодовая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</si>
  <si>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</si>
  <si>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</si>
  <si>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</si>
  <si>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</si>
  <si>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</si>
  <si>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</si>
  <si>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</si>
  <si>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</si>
  <si>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</si>
  <si>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</si>
  <si>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</si>
  <si>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Основные показатели прогноза социально-экономического развития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</si>
  <si>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</si>
  <si>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</si>
  <si>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</si>
  <si>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Объем выполненных работ по виду деятельности «Строительство»</t>
  </si>
  <si>
    <t>населением</t>
  </si>
  <si>
    <t>Дефицит (-), профицит (+) бюджета</t>
  </si>
  <si>
    <t>Продукция растениеводства</t>
  </si>
  <si>
    <t>Продукция животноводства</t>
  </si>
  <si>
    <t xml:space="preserve">Численность населения </t>
  </si>
  <si>
    <t>Численность населения трудоспособного возраста              (на 1 января)</t>
  </si>
  <si>
    <t>Численность официально зарегистрированных безработных на конец года</t>
  </si>
  <si>
    <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family val="1"/>
        <charset val="204"/>
      </rPr>
      <t>по данным ЕРСМП</t>
    </r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</si>
  <si>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</si>
  <si>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family val="1"/>
        <charset val="204"/>
      </rPr>
      <t>по данным Белгородстата</t>
    </r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</si>
  <si>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</si>
  <si>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Труд, занятость и уровень жизни населения</t>
  </si>
  <si>
    <t>муниципального района "Волоконовский район" на 2023-2025 годы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</si>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</sst>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top"/>
    </xf>
    <xf numFmtId="0" fontId="9" fillId="0" borderId="0" xfId="0" applyFont="1" applyFill="1"/>
    <xf numFmtId="0" fontId="12" fillId="0" borderId="0" xfId="0" applyFont="1" applyFill="1" applyAlignment="1"/>
    <xf numFmtId="0" fontId="3" fillId="0" borderId="0" xfId="0" applyFont="1" applyFill="1"/>
    <xf numFmtId="0" fontId="18" fillId="0" borderId="0" xfId="0" applyFont="1" applyFill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top"/>
    </xf>
    <xf numFmtId="0" fontId="0" fillId="2" borderId="4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/>
    </xf>
    <xf numFmtId="164" fontId="15" fillId="2" borderId="4" xfId="0" applyNumberFormat="1" applyFont="1" applyFill="1" applyBorder="1" applyAlignment="1">
      <alignment horizontal="center" vertical="top" wrapText="1"/>
    </xf>
    <xf numFmtId="164" fontId="15" fillId="2" borderId="4" xfId="0" applyNumberFormat="1" applyFont="1" applyFill="1" applyBorder="1" applyAlignment="1">
      <alignment horizontal="center" vertical="top"/>
    </xf>
    <xf numFmtId="164" fontId="12" fillId="2" borderId="7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0" xfId="0" applyFont="1" applyFill="1" applyProtection="1"/>
    <xf numFmtId="0" fontId="0" fillId="2" borderId="0" xfId="0" applyFill="1"/>
    <xf numFmtId="0" fontId="0" fillId="2" borderId="0" xfId="0" applyFill="1" applyBorder="1"/>
    <xf numFmtId="164" fontId="12" fillId="2" borderId="4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3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abSelected="1" zoomScale="96" zoomScaleNormal="96" workbookViewId="0">
      <selection activeCell="T14" sqref="T14"/>
    </sheetView>
  </sheetViews>
  <sheetFormatPr defaultRowHeight="15" x14ac:dyDescent="0.25"/>
  <cols>
    <col min="1" max="1" width="27.7109375" style="3" customWidth="1"/>
    <col min="2" max="2" width="15.140625" style="3" customWidth="1"/>
    <col min="3" max="5" width="9.28515625" style="3" bestFit="1" customWidth="1"/>
    <col min="6" max="6" width="9.5703125" style="3" customWidth="1"/>
    <col min="7" max="11" width="9.28515625" style="3" bestFit="1" customWidth="1"/>
    <col min="12" max="12" width="9.140625" style="3"/>
    <col min="13" max="13" width="26.7109375" style="3" customWidth="1"/>
    <col min="14" max="16384" width="9.140625" style="3"/>
  </cols>
  <sheetData>
    <row r="1" spans="1:22" x14ac:dyDescent="0.25">
      <c r="J1" s="16"/>
    </row>
    <row r="2" spans="1:22" x14ac:dyDescent="0.25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25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22" ht="15" customHeight="1" x14ac:dyDescent="0.25">
      <c r="A4" s="64"/>
      <c r="B4" s="64"/>
      <c r="C4" s="64"/>
      <c r="D4" s="64"/>
      <c r="E4" s="64"/>
      <c r="F4" s="65"/>
      <c r="G4" s="65"/>
      <c r="H4" s="65"/>
      <c r="I4" s="65"/>
    </row>
    <row r="5" spans="1:22" s="1" customFormat="1" ht="15" customHeight="1" x14ac:dyDescent="0.2">
      <c r="A5" s="47" t="s">
        <v>0</v>
      </c>
      <c r="B5" s="54" t="s">
        <v>1</v>
      </c>
      <c r="C5" s="56" t="s">
        <v>2</v>
      </c>
      <c r="D5" s="57"/>
      <c r="E5" s="20" t="s">
        <v>3</v>
      </c>
      <c r="F5" s="59" t="s">
        <v>68</v>
      </c>
      <c r="G5" s="59"/>
      <c r="H5" s="59"/>
      <c r="I5" s="59"/>
      <c r="J5" s="59"/>
      <c r="K5" s="59"/>
      <c r="L5" s="39"/>
    </row>
    <row r="6" spans="1:22" s="1" customFormat="1" ht="15" customHeight="1" x14ac:dyDescent="0.2">
      <c r="A6" s="53"/>
      <c r="B6" s="55"/>
      <c r="C6" s="47">
        <v>2020</v>
      </c>
      <c r="D6" s="47">
        <v>2021</v>
      </c>
      <c r="E6" s="21">
        <v>2022</v>
      </c>
      <c r="F6" s="49">
        <v>2023</v>
      </c>
      <c r="G6" s="50"/>
      <c r="H6" s="49">
        <v>2024</v>
      </c>
      <c r="I6" s="51"/>
      <c r="J6" s="58">
        <v>2025</v>
      </c>
      <c r="K6" s="58"/>
      <c r="L6" s="39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1" customFormat="1" ht="35.25" customHeight="1" x14ac:dyDescent="0.2">
      <c r="A7" s="53"/>
      <c r="B7" s="55"/>
      <c r="C7" s="53"/>
      <c r="D7" s="48"/>
      <c r="E7" s="22" t="s">
        <v>5</v>
      </c>
      <c r="F7" s="22" t="s">
        <v>4</v>
      </c>
      <c r="G7" s="22" t="s">
        <v>5</v>
      </c>
      <c r="H7" s="22" t="s">
        <v>4</v>
      </c>
      <c r="I7" s="22" t="s">
        <v>5</v>
      </c>
      <c r="J7" s="22" t="s">
        <v>4</v>
      </c>
      <c r="K7" s="22" t="s">
        <v>5</v>
      </c>
      <c r="L7" s="39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7" customHeight="1" x14ac:dyDescent="0.25">
      <c r="A8" s="23" t="s">
        <v>6</v>
      </c>
      <c r="B8" s="24"/>
      <c r="C8" s="25"/>
      <c r="D8" s="25"/>
      <c r="E8" s="25"/>
      <c r="F8" s="25"/>
      <c r="G8" s="25"/>
      <c r="H8" s="25"/>
      <c r="I8" s="25"/>
      <c r="J8" s="26"/>
      <c r="K8" s="26"/>
      <c r="L8" s="40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45" x14ac:dyDescent="0.25">
      <c r="A9" s="37" t="s">
        <v>7</v>
      </c>
      <c r="B9" s="27" t="s">
        <v>8</v>
      </c>
      <c r="C9" s="28">
        <v>87.6</v>
      </c>
      <c r="D9" s="28">
        <v>122.6</v>
      </c>
      <c r="E9" s="28">
        <v>103</v>
      </c>
      <c r="F9" s="28">
        <v>102.7</v>
      </c>
      <c r="G9" s="28">
        <v>102.7</v>
      </c>
      <c r="H9" s="28">
        <v>103</v>
      </c>
      <c r="I9" s="28">
        <v>103</v>
      </c>
      <c r="J9" s="28">
        <v>103.5</v>
      </c>
      <c r="K9" s="28">
        <v>103.8</v>
      </c>
      <c r="L9" s="40"/>
      <c r="M9" s="5"/>
      <c r="N9" s="6"/>
      <c r="O9" s="7"/>
      <c r="P9" s="8"/>
      <c r="Q9" s="9"/>
      <c r="R9" s="9"/>
      <c r="S9" s="10"/>
      <c r="T9" s="10"/>
      <c r="U9" s="10"/>
      <c r="V9" s="4"/>
    </row>
    <row r="10" spans="1:22" ht="43.5" customHeight="1" x14ac:dyDescent="0.25">
      <c r="A10" s="60" t="s">
        <v>53</v>
      </c>
      <c r="B10" s="27" t="s">
        <v>9</v>
      </c>
      <c r="C10" s="28">
        <f t="shared" ref="C10:K10" si="0">C13+C15+C17+C19</f>
        <v>7337.5000000000009</v>
      </c>
      <c r="D10" s="28">
        <f t="shared" si="0"/>
        <v>11033.199999999999</v>
      </c>
      <c r="E10" s="28">
        <f t="shared" si="0"/>
        <v>11470</v>
      </c>
      <c r="F10" s="28">
        <f t="shared" si="0"/>
        <v>11823.1</v>
      </c>
      <c r="G10" s="28">
        <f t="shared" si="0"/>
        <v>11831.1</v>
      </c>
      <c r="H10" s="28">
        <f t="shared" si="0"/>
        <v>12187.5</v>
      </c>
      <c r="I10" s="28">
        <f t="shared" si="0"/>
        <v>12196.8</v>
      </c>
      <c r="J10" s="28">
        <f t="shared" si="0"/>
        <v>12680.5</v>
      </c>
      <c r="K10" s="28">
        <f t="shared" si="0"/>
        <v>12688.5</v>
      </c>
      <c r="L10" s="40"/>
      <c r="M10" s="5"/>
      <c r="N10" s="6"/>
      <c r="O10" s="7"/>
      <c r="P10" s="8"/>
      <c r="Q10" s="9"/>
      <c r="R10" s="11"/>
      <c r="S10" s="10"/>
      <c r="T10" s="10"/>
      <c r="U10" s="10"/>
      <c r="V10" s="4"/>
    </row>
    <row r="11" spans="1:22" ht="47.25" customHeight="1" x14ac:dyDescent="0.25">
      <c r="A11" s="60"/>
      <c r="B11" s="27" t="s">
        <v>10</v>
      </c>
      <c r="C11" s="28">
        <v>94.5</v>
      </c>
      <c r="D11" s="28">
        <f t="shared" ref="D11" si="1">D10/C10*100</f>
        <v>150.36729131175466</v>
      </c>
      <c r="E11" s="28">
        <f>E10/D10*100</f>
        <v>103.95896022912665</v>
      </c>
      <c r="F11" s="28">
        <f>F10/E10*100</f>
        <v>103.07846556233653</v>
      </c>
      <c r="G11" s="28">
        <f t="shared" ref="G11:I11" si="2">G10/E10*100</f>
        <v>103.1482127288579</v>
      </c>
      <c r="H11" s="28">
        <f t="shared" si="2"/>
        <v>103.08210198678857</v>
      </c>
      <c r="I11" s="28">
        <f t="shared" si="2"/>
        <v>103.0910059081573</v>
      </c>
      <c r="J11" s="28">
        <f t="shared" ref="J11" si="3">J10/H10*100</f>
        <v>104.04512820512821</v>
      </c>
      <c r="K11" s="28">
        <f t="shared" ref="K11" si="4">K10/I10*100</f>
        <v>104.0313852813853</v>
      </c>
      <c r="L11" s="41"/>
      <c r="M11" s="12"/>
      <c r="N11" s="6"/>
      <c r="O11" s="10"/>
      <c r="P11" s="8"/>
      <c r="Q11" s="8"/>
      <c r="R11" s="8"/>
      <c r="S11" s="10"/>
      <c r="T11" s="10"/>
      <c r="U11" s="10"/>
      <c r="V11" s="4"/>
    </row>
    <row r="12" spans="1:22" ht="15.75" x14ac:dyDescent="0.25">
      <c r="A12" s="37" t="s">
        <v>11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41"/>
      <c r="M12" s="11"/>
      <c r="N12" s="10"/>
      <c r="O12" s="10"/>
      <c r="P12" s="10"/>
      <c r="Q12" s="7"/>
      <c r="R12" s="7"/>
      <c r="S12" s="7"/>
      <c r="T12" s="10"/>
      <c r="U12" s="10"/>
      <c r="V12" s="4"/>
    </row>
    <row r="13" spans="1:22" ht="20.25" customHeight="1" x14ac:dyDescent="0.25">
      <c r="A13" s="60" t="s">
        <v>12</v>
      </c>
      <c r="B13" s="27" t="s">
        <v>9</v>
      </c>
      <c r="C13" s="28">
        <v>1.8</v>
      </c>
      <c r="D13" s="28">
        <v>0</v>
      </c>
      <c r="E13" s="28">
        <v>2.5</v>
      </c>
      <c r="F13" s="28">
        <v>2.5</v>
      </c>
      <c r="G13" s="28">
        <v>2.5</v>
      </c>
      <c r="H13" s="28">
        <v>2.5</v>
      </c>
      <c r="I13" s="28">
        <v>2.5</v>
      </c>
      <c r="J13" s="28">
        <v>2.5</v>
      </c>
      <c r="K13" s="28">
        <v>2.5</v>
      </c>
      <c r="L13" s="41"/>
      <c r="M13" s="13"/>
      <c r="N13" s="14"/>
      <c r="O13" s="14"/>
      <c r="P13" s="14"/>
      <c r="Q13" s="14"/>
      <c r="R13" s="14"/>
      <c r="S13" s="14"/>
      <c r="T13" s="14"/>
      <c r="U13" s="14"/>
      <c r="V13" s="4"/>
    </row>
    <row r="14" spans="1:22" ht="45.75" customHeight="1" x14ac:dyDescent="0.25">
      <c r="A14" s="60"/>
      <c r="B14" s="27" t="s">
        <v>10</v>
      </c>
      <c r="C14" s="29">
        <v>72</v>
      </c>
      <c r="D14" s="29"/>
      <c r="E14" s="29"/>
      <c r="F14" s="29">
        <v>100</v>
      </c>
      <c r="G14" s="29">
        <v>100</v>
      </c>
      <c r="H14" s="29">
        <v>100</v>
      </c>
      <c r="I14" s="29">
        <v>100</v>
      </c>
      <c r="J14" s="29">
        <v>100</v>
      </c>
      <c r="K14" s="29">
        <v>100</v>
      </c>
      <c r="L14" s="41"/>
      <c r="M14" s="11"/>
      <c r="N14" s="10"/>
      <c r="O14" s="10"/>
      <c r="P14" s="7"/>
      <c r="Q14" s="7"/>
      <c r="R14" s="7"/>
      <c r="S14" s="10"/>
      <c r="T14" s="10"/>
      <c r="U14" s="10"/>
      <c r="V14" s="4"/>
    </row>
    <row r="15" spans="1:22" ht="20.25" customHeight="1" x14ac:dyDescent="0.25">
      <c r="A15" s="60" t="s">
        <v>13</v>
      </c>
      <c r="B15" s="27" t="s">
        <v>9</v>
      </c>
      <c r="C15" s="30">
        <v>7154</v>
      </c>
      <c r="D15" s="30">
        <v>10827</v>
      </c>
      <c r="E15" s="30">
        <v>11261</v>
      </c>
      <c r="F15" s="30">
        <v>11600</v>
      </c>
      <c r="G15" s="31">
        <v>11600</v>
      </c>
      <c r="H15" s="31">
        <v>11950</v>
      </c>
      <c r="I15" s="30">
        <v>11950</v>
      </c>
      <c r="J15" s="30">
        <v>12425</v>
      </c>
      <c r="K15" s="28">
        <v>12425</v>
      </c>
      <c r="L15" s="4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45" customHeight="1" x14ac:dyDescent="0.25">
      <c r="A16" s="60"/>
      <c r="B16" s="27" t="s">
        <v>10</v>
      </c>
      <c r="C16" s="32">
        <v>97.8</v>
      </c>
      <c r="D16" s="32">
        <f t="shared" ref="D16" si="5">D15/C15*100</f>
        <v>151.34190662566397</v>
      </c>
      <c r="E16" s="32">
        <f>E15/D15*100</f>
        <v>104.00849727533019</v>
      </c>
      <c r="F16" s="32">
        <f>F15/E15*100</f>
        <v>103.01038984104432</v>
      </c>
      <c r="G16" s="32">
        <f t="shared" ref="G16:I16" si="6">G15/E15*100</f>
        <v>103.01038984104432</v>
      </c>
      <c r="H16" s="32">
        <f t="shared" si="6"/>
        <v>103.01724137931035</v>
      </c>
      <c r="I16" s="32">
        <f t="shared" si="6"/>
        <v>103.01724137931035</v>
      </c>
      <c r="J16" s="32">
        <f t="shared" ref="J16" si="7">J15/H15*100</f>
        <v>103.97489539748955</v>
      </c>
      <c r="K16" s="32">
        <f t="shared" ref="K16" si="8">K15/I15*100</f>
        <v>103.97489539748955</v>
      </c>
      <c r="L16" s="41"/>
    </row>
    <row r="17" spans="1:13" ht="20.25" customHeight="1" x14ac:dyDescent="0.25">
      <c r="A17" s="61" t="s">
        <v>51</v>
      </c>
      <c r="B17" s="27" t="s">
        <v>9</v>
      </c>
      <c r="C17" s="28">
        <v>50.6</v>
      </c>
      <c r="D17" s="28">
        <v>41.9</v>
      </c>
      <c r="E17" s="28">
        <v>42</v>
      </c>
      <c r="F17" s="28">
        <v>42.6</v>
      </c>
      <c r="G17" s="28">
        <v>42.6</v>
      </c>
      <c r="H17" s="28">
        <v>44.3</v>
      </c>
      <c r="I17" s="28">
        <v>44.3</v>
      </c>
      <c r="J17" s="28">
        <v>46</v>
      </c>
      <c r="K17" s="28">
        <v>46</v>
      </c>
      <c r="L17" s="41"/>
    </row>
    <row r="18" spans="1:13" ht="63" customHeight="1" x14ac:dyDescent="0.25">
      <c r="A18" s="61"/>
      <c r="B18" s="27" t="s">
        <v>10</v>
      </c>
      <c r="C18" s="28">
        <v>102</v>
      </c>
      <c r="D18" s="28">
        <f t="shared" ref="D18" si="9">D17/C17*100</f>
        <v>82.806324110671937</v>
      </c>
      <c r="E18" s="28">
        <f>E17/D17*100</f>
        <v>100.23866348448686</v>
      </c>
      <c r="F18" s="28">
        <f>F17/E17*100</f>
        <v>101.42857142857142</v>
      </c>
      <c r="G18" s="28">
        <f t="shared" ref="G18:I18" si="10">G17/E17*100</f>
        <v>101.42857142857142</v>
      </c>
      <c r="H18" s="28">
        <f t="shared" si="10"/>
        <v>103.99061032863848</v>
      </c>
      <c r="I18" s="28">
        <f t="shared" si="10"/>
        <v>103.99061032863848</v>
      </c>
      <c r="J18" s="28">
        <f>J17/H17*100</f>
        <v>103.83747178329573</v>
      </c>
      <c r="K18" s="28">
        <f>K17/I17*100</f>
        <v>103.83747178329573</v>
      </c>
      <c r="L18" s="41"/>
    </row>
    <row r="19" spans="1:13" ht="20.25" customHeight="1" x14ac:dyDescent="0.25">
      <c r="A19" s="61" t="s">
        <v>52</v>
      </c>
      <c r="B19" s="27" t="s">
        <v>9</v>
      </c>
      <c r="C19" s="28">
        <v>131.1</v>
      </c>
      <c r="D19" s="28">
        <v>164.3</v>
      </c>
      <c r="E19" s="28">
        <v>164.5</v>
      </c>
      <c r="F19" s="28">
        <v>178</v>
      </c>
      <c r="G19" s="28">
        <v>186</v>
      </c>
      <c r="H19" s="28">
        <v>190.7</v>
      </c>
      <c r="I19" s="28">
        <v>200</v>
      </c>
      <c r="J19" s="28">
        <v>207</v>
      </c>
      <c r="K19" s="28">
        <v>215</v>
      </c>
      <c r="L19" s="41"/>
    </row>
    <row r="20" spans="1:13" ht="52.5" customHeight="1" x14ac:dyDescent="0.25">
      <c r="A20" s="61"/>
      <c r="B20" s="27" t="s">
        <v>10</v>
      </c>
      <c r="C20" s="28">
        <v>131.6</v>
      </c>
      <c r="D20" s="28">
        <v>125.32418001525554</v>
      </c>
      <c r="E20" s="28">
        <f>E19/D19*100</f>
        <v>100.12172854534387</v>
      </c>
      <c r="F20" s="28">
        <f>F19/E19*100</f>
        <v>108.20668693009119</v>
      </c>
      <c r="G20" s="28">
        <f>G19/E19*100</f>
        <v>113.06990881458967</v>
      </c>
      <c r="H20" s="28">
        <f>H19/F19*100</f>
        <v>107.13483146067415</v>
      </c>
      <c r="I20" s="28">
        <f t="shared" ref="I20:K20" si="11">I19/G19*100</f>
        <v>107.5268817204301</v>
      </c>
      <c r="J20" s="28">
        <f t="shared" si="11"/>
        <v>108.54745673833246</v>
      </c>
      <c r="K20" s="28">
        <f t="shared" si="11"/>
        <v>107.5</v>
      </c>
      <c r="L20" s="40"/>
    </row>
    <row r="21" spans="1:13" ht="27.75" customHeight="1" x14ac:dyDescent="0.25">
      <c r="A21" s="23" t="s">
        <v>14</v>
      </c>
      <c r="B21" s="24"/>
      <c r="C21" s="28"/>
      <c r="D21" s="28"/>
      <c r="E21" s="28"/>
      <c r="F21" s="28"/>
      <c r="G21" s="28"/>
      <c r="H21" s="28"/>
      <c r="I21" s="28"/>
      <c r="J21" s="25"/>
      <c r="K21" s="25"/>
      <c r="L21" s="40"/>
    </row>
    <row r="22" spans="1:13" ht="24" customHeight="1" x14ac:dyDescent="0.25">
      <c r="A22" s="60" t="s">
        <v>15</v>
      </c>
      <c r="B22" s="27" t="s">
        <v>9</v>
      </c>
      <c r="C22" s="28">
        <f t="shared" ref="C22:K22" si="12">C24+C26</f>
        <v>22635.660000000003</v>
      </c>
      <c r="D22" s="28">
        <f t="shared" si="12"/>
        <v>29449.200000000001</v>
      </c>
      <c r="E22" s="28">
        <f t="shared" si="12"/>
        <v>30727.550000000003</v>
      </c>
      <c r="F22" s="28">
        <f t="shared" si="12"/>
        <v>30546.899999999998</v>
      </c>
      <c r="G22" s="28">
        <f t="shared" si="12"/>
        <v>31517.599999999999</v>
      </c>
      <c r="H22" s="28">
        <f t="shared" si="12"/>
        <v>31672.6</v>
      </c>
      <c r="I22" s="28">
        <f t="shared" si="12"/>
        <v>32719.199999999997</v>
      </c>
      <c r="J22" s="28">
        <f t="shared" si="12"/>
        <v>32832.6</v>
      </c>
      <c r="K22" s="28">
        <f t="shared" si="12"/>
        <v>33886.9</v>
      </c>
      <c r="L22" s="40"/>
    </row>
    <row r="23" spans="1:13" ht="46.5" customHeight="1" x14ac:dyDescent="0.25">
      <c r="A23" s="60"/>
      <c r="B23" s="27" t="s">
        <v>8</v>
      </c>
      <c r="C23" s="28">
        <v>98.4</v>
      </c>
      <c r="D23" s="28">
        <v>130.1</v>
      </c>
      <c r="E23" s="28">
        <v>104.3</v>
      </c>
      <c r="F23" s="28">
        <v>104.5</v>
      </c>
      <c r="G23" s="28">
        <v>104.8</v>
      </c>
      <c r="H23" s="28">
        <v>103.7</v>
      </c>
      <c r="I23" s="28">
        <v>103.8</v>
      </c>
      <c r="J23" s="28">
        <v>103.7</v>
      </c>
      <c r="K23" s="28">
        <v>103.6</v>
      </c>
      <c r="L23" s="40"/>
    </row>
    <row r="24" spans="1:13" ht="24" customHeight="1" x14ac:dyDescent="0.25">
      <c r="A24" s="60" t="s">
        <v>57</v>
      </c>
      <c r="B24" s="27" t="s">
        <v>9</v>
      </c>
      <c r="C24" s="28">
        <v>5213.67</v>
      </c>
      <c r="D24" s="42">
        <v>7404</v>
      </c>
      <c r="E24" s="42">
        <v>7772.35</v>
      </c>
      <c r="F24" s="28">
        <v>7153.8</v>
      </c>
      <c r="G24" s="42">
        <v>7822.8</v>
      </c>
      <c r="H24" s="28">
        <v>7687.5</v>
      </c>
      <c r="I24" s="42">
        <v>8540.6</v>
      </c>
      <c r="J24" s="28">
        <v>8299.4</v>
      </c>
      <c r="K24" s="28">
        <v>9204.5</v>
      </c>
      <c r="L24" s="40"/>
    </row>
    <row r="25" spans="1:13" ht="45" x14ac:dyDescent="0.25">
      <c r="A25" s="60"/>
      <c r="B25" s="27" t="s">
        <v>8</v>
      </c>
      <c r="C25" s="28">
        <v>91.8</v>
      </c>
      <c r="D25" s="28">
        <v>142</v>
      </c>
      <c r="E25" s="28">
        <v>104.9</v>
      </c>
      <c r="F25" s="28">
        <v>107.9</v>
      </c>
      <c r="G25" s="28">
        <v>110.7</v>
      </c>
      <c r="H25" s="28">
        <v>107.5</v>
      </c>
      <c r="I25" s="28">
        <v>109.2</v>
      </c>
      <c r="J25" s="28">
        <v>108</v>
      </c>
      <c r="K25" s="28">
        <v>107.8</v>
      </c>
      <c r="L25" s="40"/>
    </row>
    <row r="26" spans="1:13" ht="24" customHeight="1" x14ac:dyDescent="0.25">
      <c r="A26" s="60" t="s">
        <v>58</v>
      </c>
      <c r="B26" s="27" t="s">
        <v>9</v>
      </c>
      <c r="C26" s="28">
        <v>17421.990000000002</v>
      </c>
      <c r="D26" s="28">
        <v>22045.200000000001</v>
      </c>
      <c r="E26" s="28">
        <v>22955.200000000001</v>
      </c>
      <c r="F26" s="28">
        <v>23393.1</v>
      </c>
      <c r="G26" s="28">
        <v>23694.799999999999</v>
      </c>
      <c r="H26" s="28">
        <v>23985.1</v>
      </c>
      <c r="I26" s="28">
        <v>24178.6</v>
      </c>
      <c r="J26" s="28">
        <v>24533.200000000001</v>
      </c>
      <c r="K26" s="28">
        <v>24682.400000000001</v>
      </c>
      <c r="L26" s="40"/>
    </row>
    <row r="27" spans="1:13" ht="45" x14ac:dyDescent="0.25">
      <c r="A27" s="60"/>
      <c r="B27" s="27" t="s">
        <v>8</v>
      </c>
      <c r="C27" s="28">
        <v>97.2</v>
      </c>
      <c r="D27" s="28">
        <v>126.5</v>
      </c>
      <c r="E27" s="28">
        <v>104.1</v>
      </c>
      <c r="F27" s="28">
        <v>103.5</v>
      </c>
      <c r="G27" s="28">
        <v>103</v>
      </c>
      <c r="H27" s="28">
        <v>102.5</v>
      </c>
      <c r="I27" s="28">
        <v>102</v>
      </c>
      <c r="J27" s="28">
        <v>102.3</v>
      </c>
      <c r="K27" s="28">
        <v>102.1</v>
      </c>
      <c r="L27" s="15"/>
      <c r="M27" s="4"/>
    </row>
    <row r="28" spans="1:13" ht="24" customHeight="1" x14ac:dyDescent="0.25">
      <c r="A28" s="23" t="s">
        <v>17</v>
      </c>
      <c r="B28" s="24"/>
      <c r="C28" s="28"/>
      <c r="D28" s="28"/>
      <c r="E28" s="28"/>
      <c r="F28" s="28"/>
      <c r="G28" s="28"/>
      <c r="H28" s="28"/>
      <c r="I28" s="28"/>
      <c r="J28" s="28"/>
      <c r="K28" s="28"/>
      <c r="L28" s="40"/>
    </row>
    <row r="29" spans="1:13" ht="24" customHeight="1" x14ac:dyDescent="0.25">
      <c r="A29" s="60" t="s">
        <v>18</v>
      </c>
      <c r="B29" s="27" t="s">
        <v>9</v>
      </c>
      <c r="C29" s="28">
        <v>1649</v>
      </c>
      <c r="D29" s="28">
        <v>1681.3</v>
      </c>
      <c r="E29" s="28">
        <v>1991.3</v>
      </c>
      <c r="F29" s="28">
        <v>2172.4</v>
      </c>
      <c r="G29" s="28">
        <v>2172.4</v>
      </c>
      <c r="H29" s="28">
        <v>2367.6999999999998</v>
      </c>
      <c r="I29" s="28">
        <v>2367.6999999999998</v>
      </c>
      <c r="J29" s="28">
        <v>2533.4</v>
      </c>
      <c r="K29" s="28">
        <v>2533.4</v>
      </c>
      <c r="L29" s="43"/>
    </row>
    <row r="30" spans="1:13" ht="45" x14ac:dyDescent="0.25">
      <c r="A30" s="60"/>
      <c r="B30" s="27" t="s">
        <v>8</v>
      </c>
      <c r="C30" s="28">
        <v>86.8</v>
      </c>
      <c r="D30" s="28">
        <f>D29/C29/1.049*100</f>
        <v>97.196151464821682</v>
      </c>
      <c r="E30" s="28">
        <f>E29/D29/1.139*100</f>
        <v>103.98429619372986</v>
      </c>
      <c r="F30" s="28">
        <f>F29/E29/1.059*100</f>
        <v>103.01658294791029</v>
      </c>
      <c r="G30" s="28">
        <f>G29/E29/1.059*100</f>
        <v>103.01658294791029</v>
      </c>
      <c r="H30" s="28">
        <f>H29/F29/1.053*100</f>
        <v>103.50432771104225</v>
      </c>
      <c r="I30" s="28">
        <f>I29/G29/1.053*100</f>
        <v>103.50432771104225</v>
      </c>
      <c r="J30" s="28">
        <f>J29/H29/1.048*100</f>
        <v>102.097664915899</v>
      </c>
      <c r="K30" s="28">
        <f>K29/I29/1.048*100</f>
        <v>102.097664915899</v>
      </c>
      <c r="L30" s="40"/>
    </row>
    <row r="31" spans="1:13" ht="80.25" customHeight="1" x14ac:dyDescent="0.25">
      <c r="A31" s="37" t="s">
        <v>65</v>
      </c>
      <c r="B31" s="27" t="s">
        <v>9</v>
      </c>
      <c r="C31" s="28">
        <v>590</v>
      </c>
      <c r="D31" s="28">
        <v>691.8</v>
      </c>
      <c r="E31" s="28">
        <v>736.4</v>
      </c>
      <c r="F31" s="28">
        <v>807.3</v>
      </c>
      <c r="G31" s="28">
        <v>807.3</v>
      </c>
      <c r="H31" s="28">
        <v>886.4</v>
      </c>
      <c r="I31" s="28">
        <v>886.4</v>
      </c>
      <c r="J31" s="28">
        <v>966.2</v>
      </c>
      <c r="K31" s="28">
        <v>966.2</v>
      </c>
      <c r="L31" s="40"/>
    </row>
    <row r="32" spans="1:13" ht="24" customHeight="1" x14ac:dyDescent="0.25">
      <c r="A32" s="33" t="s">
        <v>19</v>
      </c>
      <c r="B32" s="24"/>
      <c r="C32" s="28"/>
      <c r="D32" s="28"/>
      <c r="E32" s="28"/>
      <c r="F32" s="28"/>
      <c r="G32" s="28"/>
      <c r="H32" s="28"/>
      <c r="I32" s="28"/>
      <c r="J32" s="28"/>
      <c r="K32" s="28"/>
      <c r="L32" s="40"/>
    </row>
    <row r="33" spans="1:12" ht="22.5" customHeight="1" x14ac:dyDescent="0.25">
      <c r="A33" s="60" t="s">
        <v>54</v>
      </c>
      <c r="B33" s="27" t="s">
        <v>9</v>
      </c>
      <c r="C33" s="42">
        <v>496.3</v>
      </c>
      <c r="D33" s="30">
        <v>505.6</v>
      </c>
      <c r="E33" s="28">
        <v>531.29999999999995</v>
      </c>
      <c r="F33" s="28">
        <v>560</v>
      </c>
      <c r="G33" s="30">
        <v>560</v>
      </c>
      <c r="H33" s="30">
        <v>588</v>
      </c>
      <c r="I33" s="28">
        <v>588</v>
      </c>
      <c r="J33" s="28">
        <v>625</v>
      </c>
      <c r="K33" s="28">
        <v>625</v>
      </c>
      <c r="L33" s="40"/>
    </row>
    <row r="34" spans="1:12" ht="45" x14ac:dyDescent="0.25">
      <c r="A34" s="60"/>
      <c r="B34" s="27" t="s">
        <v>8</v>
      </c>
      <c r="C34" s="28">
        <v>98.2</v>
      </c>
      <c r="D34" s="28">
        <f>D33/C33/1.036*100</f>
        <v>98.3338480819843</v>
      </c>
      <c r="E34" s="28">
        <f>E33/D33/1.043*100</f>
        <v>100.75078582958116</v>
      </c>
      <c r="F34" s="28">
        <f>F33/E33/1.043*100</f>
        <v>101.05641853526302</v>
      </c>
      <c r="G34" s="28">
        <f>G33/E33/1.042*100</f>
        <v>101.15340166245616</v>
      </c>
      <c r="H34" s="28">
        <f>H33/F33/1.042*100</f>
        <v>100.76775431861805</v>
      </c>
      <c r="I34" s="28">
        <f>I33/G33/1.041*100</f>
        <v>100.86455331412105</v>
      </c>
      <c r="J34" s="28">
        <f>J33/H33/1.041*100</f>
        <v>102.10616427166448</v>
      </c>
      <c r="K34" s="28">
        <f>K33/I33/1.041*100</f>
        <v>102.10616427166448</v>
      </c>
      <c r="L34" s="40"/>
    </row>
    <row r="35" spans="1:12" ht="20.25" customHeight="1" x14ac:dyDescent="0.25">
      <c r="A35" s="60" t="s">
        <v>20</v>
      </c>
      <c r="B35" s="27" t="s">
        <v>21</v>
      </c>
      <c r="C35" s="42">
        <v>13985</v>
      </c>
      <c r="D35" s="42">
        <v>11505</v>
      </c>
      <c r="E35" s="28">
        <v>12500</v>
      </c>
      <c r="F35" s="28">
        <v>11446</v>
      </c>
      <c r="G35" s="42">
        <v>11446</v>
      </c>
      <c r="H35" s="42">
        <v>11469</v>
      </c>
      <c r="I35" s="28">
        <v>11469</v>
      </c>
      <c r="J35" s="28">
        <v>11469</v>
      </c>
      <c r="K35" s="28">
        <v>11469</v>
      </c>
      <c r="L35" s="43"/>
    </row>
    <row r="36" spans="1:12" ht="22.5" x14ac:dyDescent="0.25">
      <c r="A36" s="60"/>
      <c r="B36" s="27" t="s">
        <v>16</v>
      </c>
      <c r="C36" s="28">
        <v>102.4</v>
      </c>
      <c r="D36" s="28">
        <f t="shared" ref="D36" si="13">D35/C35*100</f>
        <v>82.26671433678942</v>
      </c>
      <c r="E36" s="28">
        <f>E35/D35*100</f>
        <v>108.6484137331595</v>
      </c>
      <c r="F36" s="28">
        <f>F35/E35*100</f>
        <v>91.568000000000012</v>
      </c>
      <c r="G36" s="28">
        <f t="shared" ref="G36:I36" si="14">G35/E35*100</f>
        <v>91.568000000000012</v>
      </c>
      <c r="H36" s="28">
        <f t="shared" si="14"/>
        <v>100.20094356106937</v>
      </c>
      <c r="I36" s="28">
        <f t="shared" si="14"/>
        <v>100.20094356106937</v>
      </c>
      <c r="J36" s="28">
        <v>100</v>
      </c>
      <c r="K36" s="28">
        <v>100</v>
      </c>
      <c r="L36" s="40"/>
    </row>
    <row r="37" spans="1:12" ht="22.5" customHeight="1" x14ac:dyDescent="0.25">
      <c r="A37" s="44" t="s">
        <v>11</v>
      </c>
      <c r="B37" s="24"/>
      <c r="C37" s="28"/>
      <c r="D37" s="28"/>
      <c r="E37" s="28"/>
      <c r="F37" s="28"/>
      <c r="G37" s="28"/>
      <c r="H37" s="28"/>
      <c r="I37" s="28"/>
      <c r="J37" s="28"/>
      <c r="K37" s="28"/>
      <c r="L37" s="40"/>
    </row>
    <row r="38" spans="1:12" ht="24" customHeight="1" x14ac:dyDescent="0.25">
      <c r="A38" s="60" t="s">
        <v>55</v>
      </c>
      <c r="B38" s="27" t="s">
        <v>21</v>
      </c>
      <c r="C38" s="42">
        <v>13844</v>
      </c>
      <c r="D38" s="42">
        <v>11353</v>
      </c>
      <c r="E38" s="28">
        <v>8500</v>
      </c>
      <c r="F38" s="28">
        <v>11046</v>
      </c>
      <c r="G38" s="42">
        <v>11046</v>
      </c>
      <c r="H38" s="42">
        <v>11069</v>
      </c>
      <c r="I38" s="28">
        <v>11069</v>
      </c>
      <c r="J38" s="28">
        <v>1169</v>
      </c>
      <c r="K38" s="28">
        <v>1169</v>
      </c>
      <c r="L38" s="40"/>
    </row>
    <row r="39" spans="1:12" ht="23.25" customHeight="1" x14ac:dyDescent="0.25">
      <c r="A39" s="60"/>
      <c r="B39" s="27" t="s">
        <v>16</v>
      </c>
      <c r="C39" s="28">
        <v>102.5</v>
      </c>
      <c r="D39" s="28">
        <f t="shared" ref="D39" si="15">D38/C38*100</f>
        <v>82.00664547818549</v>
      </c>
      <c r="E39" s="28">
        <f>E38/D38*100</f>
        <v>74.870078393376204</v>
      </c>
      <c r="F39" s="28">
        <f>F38/E38*100</f>
        <v>129.95294117647057</v>
      </c>
      <c r="G39" s="28">
        <f t="shared" ref="G39:I39" si="16">G38/E38*100</f>
        <v>129.95294117647057</v>
      </c>
      <c r="H39" s="28">
        <f t="shared" si="16"/>
        <v>100.20822017019735</v>
      </c>
      <c r="I39" s="28">
        <f t="shared" si="16"/>
        <v>100.20822017019735</v>
      </c>
      <c r="J39" s="28">
        <v>100</v>
      </c>
      <c r="K39" s="28">
        <v>100</v>
      </c>
      <c r="L39" s="40"/>
    </row>
    <row r="40" spans="1:12" ht="25.5" customHeight="1" x14ac:dyDescent="0.25">
      <c r="A40" s="23" t="s">
        <v>22</v>
      </c>
      <c r="B40" s="24"/>
      <c r="C40" s="28"/>
      <c r="D40" s="28"/>
      <c r="E40" s="28"/>
      <c r="F40" s="28"/>
      <c r="G40" s="28"/>
      <c r="H40" s="28"/>
      <c r="I40" s="28"/>
      <c r="J40" s="25"/>
      <c r="K40" s="25"/>
      <c r="L40" s="40"/>
    </row>
    <row r="41" spans="1:12" ht="24" customHeight="1" x14ac:dyDescent="0.25">
      <c r="A41" s="60" t="s">
        <v>23</v>
      </c>
      <c r="B41" s="27" t="s">
        <v>9</v>
      </c>
      <c r="C41" s="30">
        <v>2157</v>
      </c>
      <c r="D41" s="30">
        <v>2340</v>
      </c>
      <c r="E41" s="28">
        <v>2536</v>
      </c>
      <c r="F41" s="28">
        <v>2765</v>
      </c>
      <c r="G41" s="30">
        <v>2864</v>
      </c>
      <c r="H41" s="30">
        <v>3030</v>
      </c>
      <c r="I41" s="28">
        <v>3155</v>
      </c>
      <c r="J41" s="28">
        <v>3210</v>
      </c>
      <c r="K41" s="28">
        <v>3414</v>
      </c>
      <c r="L41" s="40"/>
    </row>
    <row r="42" spans="1:12" ht="45" x14ac:dyDescent="0.25">
      <c r="A42" s="60"/>
      <c r="B42" s="27" t="s">
        <v>8</v>
      </c>
      <c r="C42" s="28">
        <v>98.8</v>
      </c>
      <c r="D42" s="28">
        <f>D41/C41/1.081*100</f>
        <v>100.3552317884203</v>
      </c>
      <c r="E42" s="28">
        <f>E41/D41/1.159*100</f>
        <v>93.5082557170564</v>
      </c>
      <c r="F42" s="28">
        <f>F41/E41/1.087*100</f>
        <v>100.30355883556456</v>
      </c>
      <c r="G42" s="28">
        <f>G41/E41/1.063*100</f>
        <v>106.24059637179461</v>
      </c>
      <c r="H42" s="28">
        <f>H41/F41/1.045*100</f>
        <v>104.86515483184371</v>
      </c>
      <c r="I42" s="28">
        <f>I41/G41/1.051*100</f>
        <v>104.81504712192167</v>
      </c>
      <c r="J42" s="28">
        <f>J41/H41/1.04*100</f>
        <v>101.86595582635188</v>
      </c>
      <c r="K42" s="28">
        <f>K41/I41/1.044*100</f>
        <v>103.64865111026103</v>
      </c>
      <c r="L42" s="40"/>
    </row>
    <row r="43" spans="1:12" ht="24" customHeight="1" x14ac:dyDescent="0.25">
      <c r="A43" s="66" t="s">
        <v>24</v>
      </c>
      <c r="B43" s="27" t="s">
        <v>9</v>
      </c>
      <c r="C43" s="30">
        <v>29.7</v>
      </c>
      <c r="D43" s="30">
        <v>32</v>
      </c>
      <c r="E43" s="28">
        <v>35.200000000000003</v>
      </c>
      <c r="F43" s="28">
        <v>37.4</v>
      </c>
      <c r="G43" s="30">
        <v>37.6</v>
      </c>
      <c r="H43" s="30">
        <v>39</v>
      </c>
      <c r="I43" s="28">
        <v>39.299999999999997</v>
      </c>
      <c r="J43" s="28">
        <v>40.799999999999997</v>
      </c>
      <c r="K43" s="28">
        <v>41.3</v>
      </c>
      <c r="L43" s="40"/>
    </row>
    <row r="44" spans="1:12" ht="45" x14ac:dyDescent="0.25">
      <c r="A44" s="66"/>
      <c r="B44" s="27" t="s">
        <v>8</v>
      </c>
      <c r="C44" s="28">
        <v>98.6</v>
      </c>
      <c r="D44" s="28">
        <f>D43/C43/1.043*100</f>
        <v>103.30211672493552</v>
      </c>
      <c r="E44" s="28">
        <f>E43/D43/1.099*100</f>
        <v>100.09099181073704</v>
      </c>
      <c r="F44" s="28">
        <f>F43/E43/1.061*100</f>
        <v>100.14137606032043</v>
      </c>
      <c r="G44" s="28">
        <f>G43/E43/1.067*100</f>
        <v>100.11076084178239</v>
      </c>
      <c r="H44" s="28">
        <f>H43/F43/1.041*100</f>
        <v>100.17106135092236</v>
      </c>
      <c r="I44" s="28">
        <f>I43/G43/1.043*100</f>
        <v>100.2121539748271</v>
      </c>
      <c r="J44" s="28">
        <f>J43/H43/1.043*100</f>
        <v>100.3023821815768</v>
      </c>
      <c r="K44" s="28">
        <f>K43/I43/1.046*100</f>
        <v>100.4675511703375</v>
      </c>
      <c r="L44" s="40"/>
    </row>
    <row r="45" spans="1:12" ht="24" customHeight="1" x14ac:dyDescent="0.25">
      <c r="A45" s="66" t="s">
        <v>25</v>
      </c>
      <c r="B45" s="27" t="s">
        <v>9</v>
      </c>
      <c r="C45" s="30">
        <v>417</v>
      </c>
      <c r="D45" s="30">
        <v>438.7</v>
      </c>
      <c r="E45" s="28">
        <v>482.5</v>
      </c>
      <c r="F45" s="28">
        <v>512</v>
      </c>
      <c r="G45" s="30">
        <v>514.5</v>
      </c>
      <c r="H45" s="30">
        <v>533.4</v>
      </c>
      <c r="I45" s="28">
        <v>537.5</v>
      </c>
      <c r="J45" s="28">
        <v>557</v>
      </c>
      <c r="K45" s="28">
        <v>562</v>
      </c>
      <c r="L45" s="40"/>
    </row>
    <row r="46" spans="1:12" ht="45" x14ac:dyDescent="0.25">
      <c r="A46" s="66"/>
      <c r="B46" s="27" t="s">
        <v>8</v>
      </c>
      <c r="C46" s="28">
        <v>101.9</v>
      </c>
      <c r="D46" s="28">
        <f>D45/C45/1.044*100</f>
        <v>100.76995874564716</v>
      </c>
      <c r="E46" s="28">
        <f>E45/D45/1.099*100</f>
        <v>100.0764729441959</v>
      </c>
      <c r="F46" s="28">
        <f>F45/E45/1.061*100</f>
        <v>100.01318533205061</v>
      </c>
      <c r="G46" s="28">
        <f>G45/E45/1.065*100</f>
        <v>100.12406042472452</v>
      </c>
      <c r="H46" s="28">
        <f>H45/F45/1.041*100</f>
        <v>100.07654899135447</v>
      </c>
      <c r="I46" s="28">
        <f>I45/G45/1.043*100</f>
        <v>100.1633361192717</v>
      </c>
      <c r="J46" s="28">
        <f>J45/H45/1.043*100</f>
        <v>100.11931634144966</v>
      </c>
      <c r="K46" s="28">
        <f>K45/I45/1.043*100</f>
        <v>100.24749715712727</v>
      </c>
      <c r="L46" s="40"/>
    </row>
    <row r="47" spans="1:12" ht="31.5" customHeight="1" x14ac:dyDescent="0.25">
      <c r="A47" s="23" t="s">
        <v>26</v>
      </c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40"/>
    </row>
    <row r="48" spans="1:12" ht="51.75" customHeight="1" x14ac:dyDescent="0.25">
      <c r="A48" s="37" t="s">
        <v>62</v>
      </c>
      <c r="B48" s="27" t="s">
        <v>27</v>
      </c>
      <c r="C48" s="45">
        <v>760</v>
      </c>
      <c r="D48" s="45">
        <v>741</v>
      </c>
      <c r="E48" s="25">
        <v>742</v>
      </c>
      <c r="F48" s="25">
        <v>742</v>
      </c>
      <c r="G48" s="25">
        <v>744</v>
      </c>
      <c r="H48" s="25">
        <v>742</v>
      </c>
      <c r="I48" s="25">
        <v>744</v>
      </c>
      <c r="J48" s="25">
        <v>742</v>
      </c>
      <c r="K48" s="25">
        <v>744</v>
      </c>
      <c r="L48" s="40"/>
    </row>
    <row r="49" spans="1:12" ht="82.5" customHeight="1" x14ac:dyDescent="0.25">
      <c r="A49" s="37" t="s">
        <v>63</v>
      </c>
      <c r="B49" s="27" t="s">
        <v>28</v>
      </c>
      <c r="C49" s="45">
        <v>1959</v>
      </c>
      <c r="D49" s="45">
        <v>1916</v>
      </c>
      <c r="E49" s="25">
        <v>1893</v>
      </c>
      <c r="F49" s="25">
        <v>1893</v>
      </c>
      <c r="G49" s="45">
        <v>1893</v>
      </c>
      <c r="H49" s="45">
        <v>1893</v>
      </c>
      <c r="I49" s="25">
        <v>1893</v>
      </c>
      <c r="J49" s="25">
        <v>1893</v>
      </c>
      <c r="K49" s="25">
        <v>1893</v>
      </c>
      <c r="L49" s="40"/>
    </row>
    <row r="50" spans="1:12" ht="24.75" customHeight="1" x14ac:dyDescent="0.25">
      <c r="A50" s="60" t="s">
        <v>64</v>
      </c>
      <c r="B50" s="27" t="s">
        <v>9</v>
      </c>
      <c r="C50" s="42">
        <v>1301</v>
      </c>
      <c r="D50" s="42">
        <v>1325.2</v>
      </c>
      <c r="E50" s="28">
        <v>1383.2</v>
      </c>
      <c r="F50" s="28">
        <v>1443.2</v>
      </c>
      <c r="G50" s="42">
        <v>1443.2</v>
      </c>
      <c r="H50" s="42">
        <v>1500</v>
      </c>
      <c r="I50" s="28">
        <v>1500</v>
      </c>
      <c r="J50" s="28">
        <v>1555</v>
      </c>
      <c r="K50" s="28">
        <v>1555</v>
      </c>
      <c r="L50" s="40"/>
    </row>
    <row r="51" spans="1:12" ht="45" x14ac:dyDescent="0.25">
      <c r="A51" s="60"/>
      <c r="B51" s="27" t="s">
        <v>10</v>
      </c>
      <c r="C51" s="28">
        <v>103.6</v>
      </c>
      <c r="D51" s="28">
        <f>D50/C50*100</f>
        <v>101.86010760953113</v>
      </c>
      <c r="E51" s="28">
        <f>E50/D50*100</f>
        <v>104.37669785692725</v>
      </c>
      <c r="F51" s="28">
        <f>F50/E50*100</f>
        <v>104.33776749566223</v>
      </c>
      <c r="G51" s="28">
        <f>G50/E50*100</f>
        <v>104.33776749566223</v>
      </c>
      <c r="H51" s="28">
        <f>H50/F50*100</f>
        <v>103.93569844789357</v>
      </c>
      <c r="I51" s="28">
        <f t="shared" ref="I51:K51" si="17">I50/G50*100</f>
        <v>103.93569844789357</v>
      </c>
      <c r="J51" s="28">
        <f t="shared" si="17"/>
        <v>103.66666666666666</v>
      </c>
      <c r="K51" s="28">
        <f t="shared" si="17"/>
        <v>103.66666666666666</v>
      </c>
      <c r="L51" s="40"/>
    </row>
    <row r="52" spans="1:12" ht="21" customHeight="1" x14ac:dyDescent="0.25">
      <c r="A52" s="34" t="s">
        <v>29</v>
      </c>
      <c r="B52" s="35"/>
      <c r="C52" s="28"/>
      <c r="D52" s="28"/>
      <c r="E52" s="28"/>
      <c r="F52" s="28"/>
      <c r="G52" s="28"/>
      <c r="H52" s="28"/>
      <c r="I52" s="28"/>
      <c r="J52" s="25"/>
      <c r="K52" s="25"/>
      <c r="L52" s="40"/>
    </row>
    <row r="53" spans="1:12" ht="23.25" customHeight="1" x14ac:dyDescent="0.25">
      <c r="A53" s="60" t="s">
        <v>30</v>
      </c>
      <c r="B53" s="27" t="s">
        <v>9</v>
      </c>
      <c r="C53" s="28">
        <v>10.199999999999999</v>
      </c>
      <c r="D53" s="28">
        <v>24.7</v>
      </c>
      <c r="E53" s="28">
        <v>25</v>
      </c>
      <c r="F53" s="28">
        <v>25.3</v>
      </c>
      <c r="G53" s="28">
        <v>25.3</v>
      </c>
      <c r="H53" s="28">
        <v>25.6</v>
      </c>
      <c r="I53" s="28">
        <v>25.6</v>
      </c>
      <c r="J53" s="28">
        <v>26</v>
      </c>
      <c r="K53" s="28">
        <v>26</v>
      </c>
      <c r="L53" s="40"/>
    </row>
    <row r="54" spans="1:12" ht="22.5" x14ac:dyDescent="0.25">
      <c r="A54" s="60"/>
      <c r="B54" s="27" t="s">
        <v>16</v>
      </c>
      <c r="C54" s="28">
        <v>51.3</v>
      </c>
      <c r="D54" s="28">
        <f t="shared" ref="D54" si="18">D53/C53*100</f>
        <v>242.15686274509807</v>
      </c>
      <c r="E54" s="28">
        <f>E53/D53*100</f>
        <v>101.21457489878543</v>
      </c>
      <c r="F54" s="28">
        <f>F53/E53*100</f>
        <v>101.2</v>
      </c>
      <c r="G54" s="28">
        <f t="shared" ref="G54:I54" si="19">G53/E53*100</f>
        <v>101.2</v>
      </c>
      <c r="H54" s="28">
        <f t="shared" si="19"/>
        <v>101.18577075098814</v>
      </c>
      <c r="I54" s="28">
        <f t="shared" si="19"/>
        <v>101.18577075098814</v>
      </c>
      <c r="J54" s="28">
        <f>J53/H53*100</f>
        <v>101.5625</v>
      </c>
      <c r="K54" s="28">
        <f>K53/I53*100</f>
        <v>101.5625</v>
      </c>
      <c r="L54" s="40"/>
    </row>
    <row r="55" spans="1:12" ht="24" customHeight="1" x14ac:dyDescent="0.25">
      <c r="A55" s="23" t="s">
        <v>31</v>
      </c>
      <c r="B55" s="24"/>
      <c r="C55" s="28"/>
      <c r="D55" s="28"/>
      <c r="E55" s="28"/>
      <c r="F55" s="28"/>
      <c r="G55" s="28"/>
      <c r="H55" s="28"/>
      <c r="I55" s="28"/>
      <c r="J55" s="25"/>
      <c r="K55" s="25"/>
      <c r="L55" s="40"/>
    </row>
    <row r="56" spans="1:12" ht="44.25" customHeight="1" x14ac:dyDescent="0.25">
      <c r="A56" s="37" t="s">
        <v>32</v>
      </c>
      <c r="B56" s="27" t="s">
        <v>33</v>
      </c>
      <c r="C56" s="25">
        <v>1446036</v>
      </c>
      <c r="D56" s="25">
        <v>1538260</v>
      </c>
      <c r="E56" s="25">
        <v>1977628</v>
      </c>
      <c r="F56" s="25">
        <v>1596219</v>
      </c>
      <c r="G56" s="25">
        <v>1596219</v>
      </c>
      <c r="H56" s="25">
        <v>1580589</v>
      </c>
      <c r="I56" s="25">
        <v>1580589</v>
      </c>
      <c r="J56" s="25">
        <v>1605955</v>
      </c>
      <c r="K56" s="25">
        <v>1605955</v>
      </c>
      <c r="L56" s="40"/>
    </row>
    <row r="57" spans="1:12" ht="44.25" customHeight="1" x14ac:dyDescent="0.25">
      <c r="A57" s="37" t="s">
        <v>34</v>
      </c>
      <c r="B57" s="27" t="s">
        <v>33</v>
      </c>
      <c r="C57" s="25">
        <v>1414782</v>
      </c>
      <c r="D57" s="25">
        <v>1552498</v>
      </c>
      <c r="E57" s="25">
        <v>2001289</v>
      </c>
      <c r="F57" s="25">
        <v>1596219</v>
      </c>
      <c r="G57" s="25">
        <v>1596219</v>
      </c>
      <c r="H57" s="25">
        <v>1580589</v>
      </c>
      <c r="I57" s="25">
        <v>1580589</v>
      </c>
      <c r="J57" s="25">
        <v>1605955</v>
      </c>
      <c r="K57" s="25">
        <v>1605955</v>
      </c>
      <c r="L57" s="40"/>
    </row>
    <row r="58" spans="1:12" ht="28.5" customHeight="1" x14ac:dyDescent="0.25">
      <c r="A58" s="38" t="s">
        <v>56</v>
      </c>
      <c r="B58" s="27" t="s">
        <v>33</v>
      </c>
      <c r="C58" s="25">
        <v>31254</v>
      </c>
      <c r="D58" s="25">
        <f>D56-D57</f>
        <v>-14238</v>
      </c>
      <c r="E58" s="25">
        <f t="shared" ref="E58:K58" si="20">E56-E57</f>
        <v>-23661</v>
      </c>
      <c r="F58" s="25">
        <f t="shared" si="20"/>
        <v>0</v>
      </c>
      <c r="G58" s="25">
        <f t="shared" si="20"/>
        <v>0</v>
      </c>
      <c r="H58" s="25">
        <f t="shared" si="20"/>
        <v>0</v>
      </c>
      <c r="I58" s="25">
        <f t="shared" si="20"/>
        <v>0</v>
      </c>
      <c r="J58" s="25">
        <f t="shared" si="20"/>
        <v>0</v>
      </c>
      <c r="K58" s="25">
        <f t="shared" si="20"/>
        <v>0</v>
      </c>
      <c r="L58" s="40"/>
    </row>
    <row r="59" spans="1:12" ht="23.25" customHeight="1" x14ac:dyDescent="0.25">
      <c r="A59" s="23" t="s">
        <v>35</v>
      </c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0"/>
    </row>
    <row r="60" spans="1:12" ht="15.75" x14ac:dyDescent="0.25">
      <c r="A60" s="38" t="s">
        <v>59</v>
      </c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0"/>
    </row>
    <row r="61" spans="1:12" ht="15.75" x14ac:dyDescent="0.25">
      <c r="A61" s="38" t="s">
        <v>36</v>
      </c>
      <c r="B61" s="27" t="s">
        <v>37</v>
      </c>
      <c r="C61" s="25">
        <v>29.3</v>
      </c>
      <c r="D61" s="25">
        <v>29.2</v>
      </c>
      <c r="E61" s="25">
        <v>28.9</v>
      </c>
      <c r="F61" s="25">
        <v>28.6</v>
      </c>
      <c r="G61" s="25">
        <v>28.6</v>
      </c>
      <c r="H61" s="25">
        <v>28.3</v>
      </c>
      <c r="I61" s="25">
        <v>28.3</v>
      </c>
      <c r="J61" s="25">
        <v>28</v>
      </c>
      <c r="K61" s="25">
        <v>28</v>
      </c>
      <c r="L61" s="40"/>
    </row>
    <row r="62" spans="1:12" ht="15.75" x14ac:dyDescent="0.25">
      <c r="A62" s="38" t="s">
        <v>38</v>
      </c>
      <c r="B62" s="27" t="s">
        <v>37</v>
      </c>
      <c r="C62" s="45">
        <f>(C61+D61)/2</f>
        <v>29.25</v>
      </c>
      <c r="D62" s="45">
        <f>(D61+E61)/2</f>
        <v>29.049999999999997</v>
      </c>
      <c r="E62" s="45">
        <f t="shared" ref="E62:G62" si="21">(E61+F61)/2</f>
        <v>28.75</v>
      </c>
      <c r="F62" s="45">
        <v>28.45</v>
      </c>
      <c r="G62" s="45">
        <f t="shared" si="21"/>
        <v>28.450000000000003</v>
      </c>
      <c r="H62" s="45">
        <v>28.15</v>
      </c>
      <c r="I62" s="45">
        <v>28.15</v>
      </c>
      <c r="J62" s="25">
        <v>27.85</v>
      </c>
      <c r="K62" s="25">
        <v>27.85</v>
      </c>
      <c r="L62" s="40"/>
    </row>
    <row r="63" spans="1:12" ht="39" customHeight="1" x14ac:dyDescent="0.25">
      <c r="A63" s="37" t="s">
        <v>60</v>
      </c>
      <c r="B63" s="27" t="s">
        <v>37</v>
      </c>
      <c r="C63" s="28">
        <v>15.5</v>
      </c>
      <c r="D63" s="28">
        <v>15.4</v>
      </c>
      <c r="E63" s="28">
        <v>15.6</v>
      </c>
      <c r="F63" s="28">
        <v>15.5</v>
      </c>
      <c r="G63" s="28">
        <v>15.5</v>
      </c>
      <c r="H63" s="28">
        <v>15.4</v>
      </c>
      <c r="I63" s="28">
        <v>15.4</v>
      </c>
      <c r="J63" s="28">
        <v>15.4</v>
      </c>
      <c r="K63" s="28">
        <v>15.4</v>
      </c>
      <c r="L63" s="40"/>
    </row>
    <row r="64" spans="1:12" ht="22.5" x14ac:dyDescent="0.25">
      <c r="A64" s="38" t="s">
        <v>39</v>
      </c>
      <c r="B64" s="27" t="s">
        <v>40</v>
      </c>
      <c r="C64" s="42">
        <v>6.8</v>
      </c>
      <c r="D64" s="30">
        <v>7.4</v>
      </c>
      <c r="E64" s="28">
        <v>7.4</v>
      </c>
      <c r="F64" s="28">
        <v>7.4</v>
      </c>
      <c r="G64" s="28">
        <v>8.1</v>
      </c>
      <c r="H64" s="28">
        <v>7.5</v>
      </c>
      <c r="I64" s="28">
        <v>8.1999999999999993</v>
      </c>
      <c r="J64" s="28">
        <v>7.7</v>
      </c>
      <c r="K64" s="28">
        <v>8.3000000000000007</v>
      </c>
      <c r="L64" s="40"/>
    </row>
    <row r="65" spans="1:13" ht="22.5" x14ac:dyDescent="0.25">
      <c r="A65" s="38" t="s">
        <v>41</v>
      </c>
      <c r="B65" s="27" t="s">
        <v>40</v>
      </c>
      <c r="C65" s="28">
        <v>17.899999999999999</v>
      </c>
      <c r="D65" s="28">
        <v>22.6</v>
      </c>
      <c r="E65" s="28">
        <v>20</v>
      </c>
      <c r="F65" s="28">
        <v>20</v>
      </c>
      <c r="G65" s="28">
        <v>19</v>
      </c>
      <c r="H65" s="28">
        <v>19.5</v>
      </c>
      <c r="I65" s="28">
        <v>18.399999999999999</v>
      </c>
      <c r="J65" s="28">
        <v>19</v>
      </c>
      <c r="K65" s="28">
        <v>18</v>
      </c>
      <c r="L65" s="40"/>
    </row>
    <row r="66" spans="1:13" ht="25.5" x14ac:dyDescent="0.25">
      <c r="A66" s="38" t="s">
        <v>42</v>
      </c>
      <c r="B66" s="27" t="s">
        <v>43</v>
      </c>
      <c r="C66" s="28">
        <f t="shared" ref="C66:K66" si="22">C64-C65</f>
        <v>-11.099999999999998</v>
      </c>
      <c r="D66" s="28">
        <f t="shared" si="22"/>
        <v>-15.200000000000001</v>
      </c>
      <c r="E66" s="28">
        <f t="shared" si="22"/>
        <v>-12.6</v>
      </c>
      <c r="F66" s="28">
        <f t="shared" si="22"/>
        <v>-12.6</v>
      </c>
      <c r="G66" s="28">
        <f t="shared" si="22"/>
        <v>-10.9</v>
      </c>
      <c r="H66" s="28">
        <f t="shared" si="22"/>
        <v>-12</v>
      </c>
      <c r="I66" s="28">
        <f t="shared" si="22"/>
        <v>-10.199999999999999</v>
      </c>
      <c r="J66" s="28">
        <f t="shared" si="22"/>
        <v>-11.3</v>
      </c>
      <c r="K66" s="28">
        <f t="shared" si="22"/>
        <v>-9.6999999999999993</v>
      </c>
      <c r="L66" s="40"/>
    </row>
    <row r="67" spans="1:13" ht="25.5" x14ac:dyDescent="0.25">
      <c r="A67" s="38" t="s">
        <v>44</v>
      </c>
      <c r="B67" s="27" t="s">
        <v>45</v>
      </c>
      <c r="C67" s="28">
        <v>9.6</v>
      </c>
      <c r="D67" s="28">
        <v>3.8</v>
      </c>
      <c r="E67" s="28">
        <v>1</v>
      </c>
      <c r="F67" s="28">
        <v>-2</v>
      </c>
      <c r="G67" s="28">
        <v>1</v>
      </c>
      <c r="H67" s="28">
        <v>-2</v>
      </c>
      <c r="I67" s="28">
        <v>1.5</v>
      </c>
      <c r="J67" s="28">
        <v>-2</v>
      </c>
      <c r="K67" s="28">
        <v>2</v>
      </c>
      <c r="L67" s="40"/>
    </row>
    <row r="68" spans="1:13" ht="27.75" customHeight="1" x14ac:dyDescent="0.25">
      <c r="A68" s="36" t="s">
        <v>66</v>
      </c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40"/>
    </row>
    <row r="69" spans="1:13" ht="40.5" customHeight="1" x14ac:dyDescent="0.25">
      <c r="A69" s="37" t="s">
        <v>46</v>
      </c>
      <c r="B69" s="27" t="s">
        <v>28</v>
      </c>
      <c r="C69" s="25">
        <v>6110</v>
      </c>
      <c r="D69" s="25">
        <v>6116</v>
      </c>
      <c r="E69" s="25">
        <v>6107</v>
      </c>
      <c r="F69" s="25">
        <v>6107</v>
      </c>
      <c r="G69" s="25">
        <v>6107</v>
      </c>
      <c r="H69" s="25">
        <v>6107</v>
      </c>
      <c r="I69" s="25">
        <v>6107</v>
      </c>
      <c r="J69" s="25">
        <v>6107</v>
      </c>
      <c r="K69" s="25">
        <v>6107</v>
      </c>
      <c r="L69" s="40"/>
    </row>
    <row r="70" spans="1:13" ht="22.5" customHeight="1" x14ac:dyDescent="0.25">
      <c r="A70" s="60" t="s">
        <v>47</v>
      </c>
      <c r="B70" s="46" t="s">
        <v>9</v>
      </c>
      <c r="C70" s="28">
        <v>2323.5</v>
      </c>
      <c r="D70" s="28">
        <v>2514.5</v>
      </c>
      <c r="E70" s="28">
        <v>2554.6999999999998</v>
      </c>
      <c r="F70" s="28">
        <v>2738.6</v>
      </c>
      <c r="G70" s="28">
        <v>2738.6</v>
      </c>
      <c r="H70" s="28">
        <v>2944.1</v>
      </c>
      <c r="I70" s="28">
        <v>2944.1</v>
      </c>
      <c r="J70" s="28">
        <v>3133.5</v>
      </c>
      <c r="K70" s="28">
        <v>3133.5</v>
      </c>
      <c r="L70" s="40"/>
    </row>
    <row r="71" spans="1:13" ht="22.5" x14ac:dyDescent="0.25">
      <c r="A71" s="60"/>
      <c r="B71" s="27" t="s">
        <v>16</v>
      </c>
      <c r="C71" s="28">
        <v>103.2</v>
      </c>
      <c r="D71" s="28">
        <f>D70/C70*100</f>
        <v>108.22035721971164</v>
      </c>
      <c r="E71" s="28">
        <f>E70/D70*100</f>
        <v>101.59872738118909</v>
      </c>
      <c r="F71" s="28">
        <f>F70/E70*100</f>
        <v>107.19849688808863</v>
      </c>
      <c r="G71" s="28">
        <f t="shared" ref="G71:I71" si="23">G70/E70*100</f>
        <v>107.19849688808863</v>
      </c>
      <c r="H71" s="28">
        <f t="shared" si="23"/>
        <v>107.50383407580514</v>
      </c>
      <c r="I71" s="28">
        <f t="shared" si="23"/>
        <v>107.50383407580514</v>
      </c>
      <c r="J71" s="28">
        <f>J70/H70*100</f>
        <v>106.43320539383853</v>
      </c>
      <c r="K71" s="28">
        <f>K70/I70*100</f>
        <v>106.43320539383853</v>
      </c>
      <c r="L71" s="40"/>
    </row>
    <row r="72" spans="1:13" ht="23.25" customHeight="1" x14ac:dyDescent="0.25">
      <c r="A72" s="60" t="s">
        <v>48</v>
      </c>
      <c r="B72" s="27" t="s">
        <v>49</v>
      </c>
      <c r="C72" s="28">
        <f>C70*1000000/C69/12</f>
        <v>31689.852700490999</v>
      </c>
      <c r="D72" s="28">
        <f t="shared" ref="D72:K72" si="24">D70*1000000/D69/12</f>
        <v>34261.227381730983</v>
      </c>
      <c r="E72" s="28">
        <f t="shared" si="24"/>
        <v>34860.269635936907</v>
      </c>
      <c r="F72" s="28">
        <f t="shared" si="24"/>
        <v>37369.685060859127</v>
      </c>
      <c r="G72" s="28">
        <f t="shared" si="24"/>
        <v>37369.685060859127</v>
      </c>
      <c r="H72" s="28">
        <f t="shared" si="24"/>
        <v>40173.844222476939</v>
      </c>
      <c r="I72" s="28">
        <f t="shared" si="24"/>
        <v>40173.844222476939</v>
      </c>
      <c r="J72" s="28">
        <f t="shared" si="24"/>
        <v>42758.310135909611</v>
      </c>
      <c r="K72" s="28">
        <f t="shared" si="24"/>
        <v>42758.310135909611</v>
      </c>
      <c r="L72" s="15"/>
      <c r="M72" s="4"/>
    </row>
    <row r="73" spans="1:13" ht="27" customHeight="1" x14ac:dyDescent="0.25">
      <c r="A73" s="60"/>
      <c r="B73" s="27" t="s">
        <v>16</v>
      </c>
      <c r="C73" s="28">
        <v>107</v>
      </c>
      <c r="D73" s="28">
        <f>D72/C72*100</f>
        <v>108.11418943957459</v>
      </c>
      <c r="E73" s="28">
        <f>E72/D72*100</f>
        <v>101.74845532394833</v>
      </c>
      <c r="F73" s="28">
        <f>F72/E72*100</f>
        <v>107.19849688808863</v>
      </c>
      <c r="G73" s="28">
        <f t="shared" ref="G73:I73" si="25">G72/E72*100</f>
        <v>107.19849688808863</v>
      </c>
      <c r="H73" s="28">
        <f t="shared" si="25"/>
        <v>107.50383407580514</v>
      </c>
      <c r="I73" s="28">
        <f t="shared" si="25"/>
        <v>107.50383407580514</v>
      </c>
      <c r="J73" s="28">
        <f t="shared" ref="J73" si="26">J72/H72*100</f>
        <v>106.43320539383852</v>
      </c>
      <c r="K73" s="28">
        <f t="shared" ref="K73" si="27">K72/I72*100</f>
        <v>106.43320539383852</v>
      </c>
      <c r="L73" s="40"/>
    </row>
    <row r="74" spans="1:13" ht="43.5" customHeight="1" x14ac:dyDescent="0.25">
      <c r="A74" s="37" t="s">
        <v>61</v>
      </c>
      <c r="B74" s="27" t="s">
        <v>28</v>
      </c>
      <c r="C74" s="25">
        <v>124</v>
      </c>
      <c r="D74" s="25">
        <v>73</v>
      </c>
      <c r="E74" s="25">
        <v>119</v>
      </c>
      <c r="F74" s="25">
        <v>110</v>
      </c>
      <c r="G74" s="25">
        <v>110</v>
      </c>
      <c r="H74" s="25">
        <v>115</v>
      </c>
      <c r="I74" s="25">
        <v>115</v>
      </c>
      <c r="J74" s="25">
        <v>110</v>
      </c>
      <c r="K74" s="25">
        <v>110</v>
      </c>
      <c r="L74" s="40"/>
    </row>
    <row r="75" spans="1:13" ht="34.5" customHeight="1" x14ac:dyDescent="0.25"/>
    <row r="76" spans="1:13" ht="18.75" x14ac:dyDescent="0.3">
      <c r="A76" s="62"/>
      <c r="B76" s="63"/>
      <c r="C76" s="63"/>
      <c r="D76" s="63"/>
      <c r="E76" s="63"/>
      <c r="F76" s="63"/>
      <c r="G76" s="63"/>
      <c r="H76" s="63"/>
      <c r="I76" s="63"/>
    </row>
    <row r="77" spans="1:13" ht="18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3" ht="15.75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13" x14ac:dyDescent="0.25">
      <c r="A79" s="18"/>
    </row>
    <row r="80" spans="1:13" x14ac:dyDescent="0.25">
      <c r="A80" s="18"/>
    </row>
  </sheetData>
  <mergeCells count="32">
    <mergeCell ref="A76:I76"/>
    <mergeCell ref="A4:I4"/>
    <mergeCell ref="A70:A71"/>
    <mergeCell ref="A72:A73"/>
    <mergeCell ref="A43:A44"/>
    <mergeCell ref="A45:A46"/>
    <mergeCell ref="A50:A51"/>
    <mergeCell ref="A53:A54"/>
    <mergeCell ref="A29:A30"/>
    <mergeCell ref="A33:A34"/>
    <mergeCell ref="A35:A36"/>
    <mergeCell ref="A38:A39"/>
    <mergeCell ref="A41:A42"/>
    <mergeCell ref="A22:A23"/>
    <mergeCell ref="A24:A25"/>
    <mergeCell ref="A26:A27"/>
    <mergeCell ref="A10:A11"/>
    <mergeCell ref="A13:A14"/>
    <mergeCell ref="A15:A16"/>
    <mergeCell ref="A17:A18"/>
    <mergeCell ref="A19:A20"/>
    <mergeCell ref="D6:D7"/>
    <mergeCell ref="F6:G6"/>
    <mergeCell ref="H6:I6"/>
    <mergeCell ref="A2:K2"/>
    <mergeCell ref="A3:K3"/>
    <mergeCell ref="A5:A7"/>
    <mergeCell ref="B5:B7"/>
    <mergeCell ref="C5:D5"/>
    <mergeCell ref="C6:C7"/>
    <mergeCell ref="J6:K6"/>
    <mergeCell ref="F5:K5"/>
  </mergeCells>
  <pageMargins left="0.78740157480314965" right="0.78740157480314965" top="0.98425196850393704" bottom="0.39370078740157483" header="0" footer="0"/>
  <pageSetup paperSize="9" scale="94" fitToHeight="0" orientation="landscape" r:id="rId1"/>
  <headerFooter differentFirst="1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2022-12-05T08:34:30Z</dcterms:modified>
</cp:coreProperties>
</file>