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115" windowHeight="1180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Лист1!$5:$7</definedName>
  </definedNames>
  <calcPr calcId="152511"/>
</workbook>
</file>

<file path=xl/calcChain.xml><?xml version="1.0" encoding="utf-8"?>
<calcChain xmlns="http://schemas.openxmlformats.org/spreadsheetml/2006/main">
  <c r="K62" i="1" l="1"/>
  <c r="J62" i="1"/>
  <c r="H51" i="1" l="1"/>
  <c r="I51" i="1"/>
  <c r="J51" i="1"/>
  <c r="K51" i="1"/>
  <c r="G51" i="1"/>
  <c r="F51" i="1"/>
  <c r="E51" i="1"/>
  <c r="J46" i="1"/>
  <c r="J44" i="1"/>
  <c r="F46" i="1"/>
  <c r="F44" i="1"/>
  <c r="K46" i="1"/>
  <c r="K44" i="1"/>
  <c r="I46" i="1"/>
  <c r="I44" i="1"/>
  <c r="H46" i="1"/>
  <c r="H44" i="1"/>
  <c r="G46" i="1"/>
  <c r="G44" i="1"/>
  <c r="E46" i="1"/>
  <c r="E44" i="1"/>
  <c r="D46" i="1"/>
  <c r="D44" i="1"/>
  <c r="J42" i="1"/>
  <c r="H42" i="1"/>
  <c r="F42" i="1"/>
  <c r="K42" i="1"/>
  <c r="I42" i="1"/>
  <c r="G42" i="1"/>
  <c r="E42" i="1"/>
  <c r="D42" i="1"/>
  <c r="J27" i="1" l="1"/>
  <c r="J25" i="1"/>
  <c r="J23" i="1"/>
  <c r="H27" i="1"/>
  <c r="H25" i="1"/>
  <c r="H23" i="1"/>
  <c r="F27" i="1"/>
  <c r="F25" i="1"/>
  <c r="F23" i="1"/>
  <c r="K27" i="1"/>
  <c r="K25" i="1"/>
  <c r="I27" i="1"/>
  <c r="G27" i="1"/>
  <c r="G25" i="1"/>
  <c r="G23" i="1"/>
  <c r="E27" i="1"/>
  <c r="E25" i="1"/>
  <c r="E23" i="1"/>
  <c r="C22" i="1"/>
  <c r="D34" i="1" l="1"/>
  <c r="J34" i="1" l="1"/>
  <c r="H34" i="1"/>
  <c r="F34" i="1"/>
  <c r="K34" i="1"/>
  <c r="I34" i="1"/>
  <c r="G34" i="1"/>
  <c r="E34" i="1"/>
  <c r="H30" i="1"/>
  <c r="F30" i="1"/>
  <c r="E30" i="1"/>
  <c r="G62" i="1" l="1"/>
  <c r="H62" i="1"/>
  <c r="I62" i="1"/>
  <c r="F62" i="1"/>
  <c r="E62" i="1"/>
  <c r="D62" i="1"/>
  <c r="I54" i="1" l="1"/>
  <c r="H54" i="1"/>
  <c r="G54" i="1"/>
  <c r="E54" i="1"/>
  <c r="D54" i="1"/>
  <c r="D10" i="1" l="1"/>
  <c r="K72" i="1"/>
  <c r="F14" i="1" l="1"/>
  <c r="E10" i="1"/>
  <c r="F10" i="1"/>
  <c r="G10" i="1"/>
  <c r="H10" i="1"/>
  <c r="I10" i="1"/>
  <c r="J10" i="1"/>
  <c r="K10" i="1"/>
  <c r="D27" i="1" l="1"/>
  <c r="I25" i="1"/>
  <c r="D25" i="1"/>
  <c r="E22" i="1"/>
  <c r="F22" i="1"/>
  <c r="G22" i="1"/>
  <c r="H22" i="1"/>
  <c r="I22" i="1"/>
  <c r="I23" i="1" s="1"/>
  <c r="J22" i="1"/>
  <c r="K22" i="1"/>
  <c r="K23" i="1" s="1"/>
  <c r="D22" i="1"/>
  <c r="J30" i="1"/>
  <c r="K30" i="1"/>
  <c r="I30" i="1"/>
  <c r="G30" i="1"/>
  <c r="D30" i="1"/>
  <c r="K54" i="1" l="1"/>
  <c r="J54" i="1"/>
  <c r="I11" i="1" l="1"/>
  <c r="K11" i="1"/>
  <c r="E11" i="1"/>
  <c r="D11" i="1"/>
  <c r="H16" i="1"/>
  <c r="I16" i="1"/>
  <c r="J16" i="1"/>
  <c r="K16" i="1"/>
  <c r="G16" i="1"/>
  <c r="E16" i="1"/>
  <c r="F16" i="1"/>
  <c r="D16" i="1"/>
  <c r="J11" i="1"/>
  <c r="H11" i="1" l="1"/>
  <c r="G11" i="1"/>
  <c r="F11" i="1"/>
  <c r="H20" i="1"/>
  <c r="I20" i="1"/>
  <c r="J20" i="1"/>
  <c r="K20" i="1"/>
  <c r="G20" i="1"/>
  <c r="E20" i="1"/>
  <c r="F20" i="1"/>
  <c r="D20" i="1"/>
  <c r="H18" i="1"/>
  <c r="I18" i="1"/>
  <c r="J18" i="1"/>
  <c r="K18" i="1"/>
  <c r="G18" i="1"/>
  <c r="E18" i="1"/>
  <c r="F18" i="1"/>
  <c r="D18" i="1"/>
  <c r="H71" i="1" l="1"/>
  <c r="I71" i="1"/>
  <c r="J71" i="1"/>
  <c r="K71" i="1"/>
  <c r="G71" i="1"/>
  <c r="E71" i="1"/>
  <c r="F71" i="1"/>
  <c r="D71" i="1"/>
  <c r="D72" i="1"/>
  <c r="E72" i="1"/>
  <c r="E73" i="1" s="1"/>
  <c r="F72" i="1"/>
  <c r="G72" i="1"/>
  <c r="H72" i="1"/>
  <c r="I72" i="1"/>
  <c r="J72" i="1"/>
  <c r="K73" i="1" l="1"/>
  <c r="J73" i="1"/>
  <c r="I73" i="1"/>
  <c r="H73" i="1"/>
  <c r="G73" i="1"/>
  <c r="F73" i="1"/>
  <c r="E66" i="1"/>
  <c r="F66" i="1"/>
  <c r="G66" i="1"/>
  <c r="H66" i="1"/>
  <c r="I66" i="1"/>
  <c r="J66" i="1"/>
  <c r="K66" i="1"/>
  <c r="C66" i="1"/>
  <c r="D66" i="1"/>
  <c r="H39" i="1"/>
  <c r="I39" i="1"/>
  <c r="J39" i="1"/>
  <c r="K39" i="1"/>
  <c r="G39" i="1"/>
  <c r="F39" i="1"/>
  <c r="E39" i="1"/>
  <c r="D39" i="1"/>
  <c r="H36" i="1"/>
  <c r="I36" i="1"/>
  <c r="J36" i="1"/>
  <c r="K36" i="1"/>
  <c r="G36" i="1"/>
  <c r="F36" i="1"/>
  <c r="E36" i="1"/>
  <c r="D36" i="1"/>
  <c r="C72" i="1" l="1"/>
  <c r="D73" i="1" s="1"/>
  <c r="F58" i="1" l="1"/>
  <c r="G58" i="1"/>
  <c r="H58" i="1"/>
  <c r="I58" i="1"/>
  <c r="J58" i="1"/>
  <c r="K58" i="1"/>
  <c r="E58" i="1"/>
  <c r="D58" i="1"/>
</calcChain>
</file>

<file path=xl/sharedStrings.xml><?xml version="1.0" encoding="utf-8"?>
<sst xmlns="http://schemas.openxmlformats.org/spreadsheetml/2006/main" count="116" uniqueCount="70">
  <si>
    <t>Показатели</t>
  </si>
  <si>
    <t>Единица измерения</t>
  </si>
  <si>
    <t>отчет</t>
  </si>
  <si>
    <t>оценка</t>
  </si>
  <si>
    <t>прогноз</t>
  </si>
  <si>
    <t>консерва-тивный вариант</t>
  </si>
  <si>
    <t>базовый вариант</t>
  </si>
  <si>
    <t>Промышленное производство</t>
  </si>
  <si>
    <t>Индекс промышленного производства</t>
  </si>
  <si>
    <t>в % к предыдущему году                                                  (в сопоставимых ценах)</t>
  </si>
  <si>
    <t>млн рублей</t>
  </si>
  <si>
    <t>в % к предыдущему году                                                  (в действующих ценах)</t>
  </si>
  <si>
    <t>в том числе:</t>
  </si>
  <si>
    <t>Добыча полезных ископаемых</t>
  </si>
  <si>
    <t>Обрабатывающие производства</t>
  </si>
  <si>
    <t>Сельское хозяйство</t>
  </si>
  <si>
    <t>Объем производства продукции сельского хозяйства</t>
  </si>
  <si>
    <t>в % к предыдущему году</t>
  </si>
  <si>
    <t>Инвестиции</t>
  </si>
  <si>
    <t>Объем инвестиции в основной капитал                                                                        (за счет всех источников финансирования)</t>
  </si>
  <si>
    <t>Строительство</t>
  </si>
  <si>
    <t>Строительство жилых домов</t>
  </si>
  <si>
    <t>кв. метров</t>
  </si>
  <si>
    <t>Потребительский рынок</t>
  </si>
  <si>
    <t>Оборот розничной торговли</t>
  </si>
  <si>
    <t>Оборот общественного питания</t>
  </si>
  <si>
    <t>Объем платных услуг населению</t>
  </si>
  <si>
    <t>Малое и среднее предпринимательство</t>
  </si>
  <si>
    <t>единиц</t>
  </si>
  <si>
    <t>человек</t>
  </si>
  <si>
    <t>Финансы</t>
  </si>
  <si>
    <t>Прибыль для целей налогообложения - всего</t>
  </si>
  <si>
    <t>Бюджетный баланс</t>
  </si>
  <si>
    <t>Собственные доходы  бюджета муниципального района (городского округа)</t>
  </si>
  <si>
    <t>тыс. рублей</t>
  </si>
  <si>
    <t>Расходы бюджета муниципального района (городского округа)</t>
  </si>
  <si>
    <t>Население</t>
  </si>
  <si>
    <t>на 1 января</t>
  </si>
  <si>
    <t>тыс. человек</t>
  </si>
  <si>
    <t>среднегодовая</t>
  </si>
  <si>
    <t>Коэффициент рождаемости</t>
  </si>
  <si>
    <t>человек                            на 1000 населения</t>
  </si>
  <si>
    <t>Коэффициент смертности</t>
  </si>
  <si>
    <t>Коэффициент естественной убыли населения</t>
  </si>
  <si>
    <t>человек                               на 1000 населения</t>
  </si>
  <si>
    <t>Коэффициент миграционного прироста</t>
  </si>
  <si>
    <t>человек                                на 1000 населения</t>
  </si>
  <si>
    <t>Среднесписочная численность работников   (по полному кругу организаций)</t>
  </si>
  <si>
    <t>Фонд начисленной заработной платы работников организаций</t>
  </si>
  <si>
    <t>Среднемесячная номинальная начисленная заработная плата работников организаций – всего</t>
  </si>
  <si>
    <t>рублей</t>
  </si>
  <si>
    <t xml:space="preserve">Обеспечение электрической энергией, газом и паром; кондиционирование воздуха </t>
  </si>
  <si>
    <t xml:space="preserve">Водоснабжение; водоотведение, организация сбора и утилизации отходов, деятельность по ликвидации загрязнений </t>
  </si>
  <si>
    <t>Объем отгруженных товаров собственного производства, выполненных работ и услуг собственными силами по промышленным видам экономической деятельности - всего</t>
  </si>
  <si>
    <t>населением</t>
  </si>
  <si>
    <t>Дефицит (-), профицит (+) бюджета</t>
  </si>
  <si>
    <t>Продукция растениеводства</t>
  </si>
  <si>
    <t>Продукция животноводства</t>
  </si>
  <si>
    <t xml:space="preserve">Численность населения </t>
  </si>
  <si>
    <t>Численность населения трудоспособного возраста              (на 1 января)</t>
  </si>
  <si>
    <t>Численность официально зарегистрированных безработных на конец года</t>
  </si>
  <si>
    <r>
      <t xml:space="preserve">Количество малых и средних предприятий (включая микропредприятия) (на конец года) </t>
    </r>
    <r>
      <rPr>
        <i/>
        <sz val="10"/>
        <color theme="1"/>
        <rFont val="Times New Roman"/>
        <family val="1"/>
        <charset val="204"/>
      </rPr>
      <t>по данным ЕРСМП</t>
    </r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</si>
  <si>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</si>
  <si>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r>
      <t xml:space="preserve">Оборот малых и средних предприятий (включая микропредприятия) </t>
    </r>
    <r>
      <rPr>
        <i/>
        <sz val="10"/>
        <color theme="1"/>
        <rFont val="Times New Roman"/>
        <family val="1"/>
        <charset val="204"/>
      </rPr>
      <t>по данным Белгородстата</t>
    </r>
  </si>
  <si>
    <t>Объем  инвестиций в основной капитал (без субъектов малого предпринимательства и объема инвестиций, не наблюдаемых прямыми статистическими методами)</t>
  </si>
  <si>
    <t>Труд, занятость и уровень жизни населения</t>
  </si>
  <si>
    <t>Основные показатели прогноза социально-экономического развития</t>
  </si>
  <si>
    <t>муниципального района "Волоконовский район" Белгородской области на 2024-2026 годы</t>
  </si>
  <si>
    <t>_</t>
  </si>
  <si>
    <t>Объем выполненных работ по виду деятельности «Строительство» (по крупным и средним предприятиям по сведениям Белгородстат)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</si>
</sst>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Protection="1"/>
    <xf numFmtId="0" fontId="3" fillId="0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7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topLeftCell="A61" zoomScale="96" zoomScaleNormal="96" workbookViewId="0">
      <selection activeCell="I72" sqref="I72"/>
    </sheetView>
  </sheetViews>
  <sheetFormatPr defaultRowHeight="15" x14ac:dyDescent="0.25"/>
  <cols>
    <col min="1" max="1" width="27.7109375" customWidth="1"/>
    <col min="2" max="2" width="15.140625" customWidth="1"/>
    <col min="3" max="11" width="9.140625" style="3"/>
  </cols>
  <sheetData>
    <row r="1" spans="1:11" ht="27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8" t="s">
        <v>66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8" t="s">
        <v>67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s="1" customFormat="1" ht="15" customHeight="1" x14ac:dyDescent="0.2">
      <c r="A5" s="33" t="s">
        <v>0</v>
      </c>
      <c r="B5" s="35" t="s">
        <v>1</v>
      </c>
      <c r="C5" s="37" t="s">
        <v>2</v>
      </c>
      <c r="D5" s="38"/>
      <c r="E5" s="7" t="s">
        <v>3</v>
      </c>
      <c r="F5" s="37" t="s">
        <v>4</v>
      </c>
      <c r="G5" s="39"/>
      <c r="H5" s="39"/>
      <c r="I5" s="39"/>
      <c r="J5" s="39"/>
      <c r="K5" s="38"/>
    </row>
    <row r="6" spans="1:11" s="1" customFormat="1" ht="15" customHeight="1" x14ac:dyDescent="0.2">
      <c r="A6" s="34"/>
      <c r="B6" s="36"/>
      <c r="C6" s="33">
        <v>2021</v>
      </c>
      <c r="D6" s="33">
        <v>2022</v>
      </c>
      <c r="E6" s="33">
        <v>2023</v>
      </c>
      <c r="F6" s="37">
        <v>2024</v>
      </c>
      <c r="G6" s="41"/>
      <c r="H6" s="37">
        <v>2025</v>
      </c>
      <c r="I6" s="42"/>
      <c r="J6" s="37">
        <v>2026</v>
      </c>
      <c r="K6" s="43"/>
    </row>
    <row r="7" spans="1:11" s="1" customFormat="1" ht="35.25" customHeight="1" x14ac:dyDescent="0.2">
      <c r="A7" s="34"/>
      <c r="B7" s="36"/>
      <c r="C7" s="34"/>
      <c r="D7" s="34"/>
      <c r="E7" s="40"/>
      <c r="F7" s="8" t="s">
        <v>5</v>
      </c>
      <c r="G7" s="8" t="s">
        <v>6</v>
      </c>
      <c r="H7" s="8" t="s">
        <v>5</v>
      </c>
      <c r="I7" s="8" t="s">
        <v>6</v>
      </c>
      <c r="J7" s="8" t="s">
        <v>5</v>
      </c>
      <c r="K7" s="8" t="s">
        <v>6</v>
      </c>
    </row>
    <row r="8" spans="1:11" ht="27" customHeight="1" x14ac:dyDescent="0.25">
      <c r="A8" s="2" t="s">
        <v>7</v>
      </c>
      <c r="B8" s="4"/>
      <c r="C8" s="9"/>
      <c r="D8" s="9"/>
      <c r="E8" s="9"/>
      <c r="F8" s="9"/>
      <c r="G8" s="9"/>
      <c r="H8" s="9"/>
      <c r="I8" s="9"/>
      <c r="J8" s="9"/>
      <c r="K8" s="9"/>
    </row>
    <row r="9" spans="1:11" ht="63.75" x14ac:dyDescent="0.25">
      <c r="A9" s="17" t="s">
        <v>8</v>
      </c>
      <c r="B9" s="6" t="s">
        <v>9</v>
      </c>
      <c r="C9" s="10">
        <v>122.6</v>
      </c>
      <c r="D9" s="10">
        <v>94.5</v>
      </c>
      <c r="E9" s="10">
        <v>102.7</v>
      </c>
      <c r="F9" s="10">
        <v>102</v>
      </c>
      <c r="G9" s="10">
        <v>103</v>
      </c>
      <c r="H9" s="10">
        <v>103.5</v>
      </c>
      <c r="I9" s="10">
        <v>103.8</v>
      </c>
      <c r="J9" s="10">
        <v>103.5</v>
      </c>
      <c r="K9" s="10">
        <v>105</v>
      </c>
    </row>
    <row r="10" spans="1:11" ht="43.5" customHeight="1" x14ac:dyDescent="0.25">
      <c r="A10" s="30" t="s">
        <v>53</v>
      </c>
      <c r="B10" s="6" t="s">
        <v>10</v>
      </c>
      <c r="C10" s="10">
        <v>11033.199999999999</v>
      </c>
      <c r="D10" s="10">
        <f>D15+D17+D19+D13</f>
        <v>11950.800000000001</v>
      </c>
      <c r="E10" s="10">
        <f t="shared" ref="E10:K10" si="0">E15+E17+E19+E13</f>
        <v>12313.700000000003</v>
      </c>
      <c r="F10" s="10">
        <f t="shared" si="0"/>
        <v>12748.2</v>
      </c>
      <c r="G10" s="10">
        <f t="shared" si="0"/>
        <v>12748.2</v>
      </c>
      <c r="H10" s="10">
        <f t="shared" si="0"/>
        <v>13135.199999999999</v>
      </c>
      <c r="I10" s="10">
        <f t="shared" si="0"/>
        <v>13135.199999999999</v>
      </c>
      <c r="J10" s="10">
        <f t="shared" si="0"/>
        <v>13484.600000000002</v>
      </c>
      <c r="K10" s="10">
        <f t="shared" si="0"/>
        <v>13484.600000000002</v>
      </c>
    </row>
    <row r="11" spans="1:11" ht="62.25" customHeight="1" x14ac:dyDescent="0.25">
      <c r="A11" s="30"/>
      <c r="B11" s="6" t="s">
        <v>11</v>
      </c>
      <c r="C11" s="10">
        <v>150.36729131175466</v>
      </c>
      <c r="D11" s="10">
        <f>D10/C10*100</f>
        <v>108.31671681833015</v>
      </c>
      <c r="E11" s="10">
        <f t="shared" ref="E11:F11" si="1">E10/D10*100</f>
        <v>103.03661679552833</v>
      </c>
      <c r="F11" s="10">
        <f t="shared" si="1"/>
        <v>103.52859010695403</v>
      </c>
      <c r="G11" s="10">
        <f>G10/E10*100</f>
        <v>103.52859010695403</v>
      </c>
      <c r="H11" s="10">
        <f t="shared" ref="H11:K11" si="2">H10/F10*100</f>
        <v>103.03572269026213</v>
      </c>
      <c r="I11" s="10">
        <f t="shared" si="2"/>
        <v>103.03572269026213</v>
      </c>
      <c r="J11" s="10">
        <f t="shared" si="2"/>
        <v>102.66002801632257</v>
      </c>
      <c r="K11" s="10">
        <f t="shared" si="2"/>
        <v>102.66002801632257</v>
      </c>
    </row>
    <row r="12" spans="1:11" x14ac:dyDescent="0.25">
      <c r="A12" s="17" t="s">
        <v>12</v>
      </c>
      <c r="B12" s="6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0.25" customHeight="1" x14ac:dyDescent="0.25">
      <c r="A13" s="30" t="s">
        <v>13</v>
      </c>
      <c r="B13" s="6" t="s">
        <v>10</v>
      </c>
      <c r="C13" s="10" t="s">
        <v>68</v>
      </c>
      <c r="D13" s="10">
        <v>0.7</v>
      </c>
      <c r="E13" s="10">
        <v>0.7</v>
      </c>
      <c r="F13" s="10">
        <v>1</v>
      </c>
      <c r="G13" s="10">
        <v>1</v>
      </c>
      <c r="H13" s="10">
        <v>1</v>
      </c>
      <c r="I13" s="10">
        <v>1</v>
      </c>
      <c r="J13" s="10">
        <v>1</v>
      </c>
      <c r="K13" s="10">
        <v>1</v>
      </c>
    </row>
    <row r="14" spans="1:11" ht="52.5" customHeight="1" x14ac:dyDescent="0.25">
      <c r="A14" s="30"/>
      <c r="B14" s="6" t="s">
        <v>11</v>
      </c>
      <c r="C14" s="19"/>
      <c r="D14" s="19"/>
      <c r="E14" s="19">
        <v>100</v>
      </c>
      <c r="F14" s="19">
        <f>F13/E13*100</f>
        <v>142.85714285714286</v>
      </c>
      <c r="G14" s="19">
        <v>142.9</v>
      </c>
      <c r="H14" s="19">
        <v>100</v>
      </c>
      <c r="I14" s="19">
        <v>100</v>
      </c>
      <c r="J14" s="19">
        <v>100</v>
      </c>
      <c r="K14" s="19">
        <v>100</v>
      </c>
    </row>
    <row r="15" spans="1:11" ht="20.25" customHeight="1" x14ac:dyDescent="0.25">
      <c r="A15" s="30" t="s">
        <v>14</v>
      </c>
      <c r="B15" s="6" t="s">
        <v>10</v>
      </c>
      <c r="C15" s="11">
        <v>10829.6</v>
      </c>
      <c r="D15" s="20">
        <v>11832.6</v>
      </c>
      <c r="E15" s="20">
        <v>12187.6</v>
      </c>
      <c r="F15" s="20">
        <v>12614</v>
      </c>
      <c r="G15" s="10">
        <v>12614</v>
      </c>
      <c r="H15" s="10">
        <v>12992</v>
      </c>
      <c r="I15" s="20">
        <v>12992</v>
      </c>
      <c r="J15" s="20">
        <v>13330.7</v>
      </c>
      <c r="K15" s="10">
        <v>13330.7</v>
      </c>
    </row>
    <row r="16" spans="1:11" ht="50.25" customHeight="1" x14ac:dyDescent="0.25">
      <c r="A16" s="30"/>
      <c r="B16" s="6" t="s">
        <v>11</v>
      </c>
      <c r="C16" s="21">
        <v>151.34190662566397</v>
      </c>
      <c r="D16" s="21">
        <f>D15/C15*100</f>
        <v>109.2616532466573</v>
      </c>
      <c r="E16" s="21">
        <f t="shared" ref="E16:F16" si="3">E15/D15*100</f>
        <v>103.00018592701518</v>
      </c>
      <c r="F16" s="21">
        <f t="shared" si="3"/>
        <v>103.49863795989367</v>
      </c>
      <c r="G16" s="21">
        <f>G15/E15*100</f>
        <v>103.49863795989367</v>
      </c>
      <c r="H16" s="21">
        <f t="shared" ref="H16:K16" si="4">H15/F15*100</f>
        <v>102.99667036625971</v>
      </c>
      <c r="I16" s="21">
        <f t="shared" si="4"/>
        <v>102.99667036625971</v>
      </c>
      <c r="J16" s="21">
        <f t="shared" si="4"/>
        <v>102.60698891625617</v>
      </c>
      <c r="K16" s="21">
        <f t="shared" si="4"/>
        <v>102.60698891625617</v>
      </c>
    </row>
    <row r="17" spans="1:11" ht="20.25" customHeight="1" x14ac:dyDescent="0.25">
      <c r="A17" s="32" t="s">
        <v>51</v>
      </c>
      <c r="B17" s="6" t="s">
        <v>10</v>
      </c>
      <c r="C17" s="10">
        <v>41.9</v>
      </c>
      <c r="D17" s="10">
        <v>39.700000000000003</v>
      </c>
      <c r="E17" s="10">
        <v>42.7</v>
      </c>
      <c r="F17" s="10">
        <v>45</v>
      </c>
      <c r="G17" s="10">
        <v>45</v>
      </c>
      <c r="H17" s="10">
        <v>47.4</v>
      </c>
      <c r="I17" s="10">
        <v>47.4</v>
      </c>
      <c r="J17" s="10">
        <v>50.2</v>
      </c>
      <c r="K17" s="10">
        <v>50.2</v>
      </c>
    </row>
    <row r="18" spans="1:11" ht="63" customHeight="1" x14ac:dyDescent="0.25">
      <c r="A18" s="32"/>
      <c r="B18" s="6" t="s">
        <v>11</v>
      </c>
      <c r="C18" s="10">
        <v>82.806324110671937</v>
      </c>
      <c r="D18" s="10">
        <f>D17/C17*100</f>
        <v>94.749403341288797</v>
      </c>
      <c r="E18" s="10">
        <f t="shared" ref="E18:F18" si="5">E17/D17*100</f>
        <v>107.55667506297229</v>
      </c>
      <c r="F18" s="10">
        <f t="shared" si="5"/>
        <v>105.38641686182669</v>
      </c>
      <c r="G18" s="10">
        <f>G17/E17*100</f>
        <v>105.38641686182669</v>
      </c>
      <c r="H18" s="10">
        <f t="shared" ref="H18:K18" si="6">H17/F17*100</f>
        <v>105.33333333333333</v>
      </c>
      <c r="I18" s="10">
        <f t="shared" si="6"/>
        <v>105.33333333333333</v>
      </c>
      <c r="J18" s="10">
        <f t="shared" si="6"/>
        <v>105.90717299578061</v>
      </c>
      <c r="K18" s="10">
        <f t="shared" si="6"/>
        <v>105.90717299578061</v>
      </c>
    </row>
    <row r="19" spans="1:11" ht="20.25" customHeight="1" x14ac:dyDescent="0.25">
      <c r="A19" s="32" t="s">
        <v>52</v>
      </c>
      <c r="B19" s="6" t="s">
        <v>10</v>
      </c>
      <c r="C19" s="10">
        <v>164.3</v>
      </c>
      <c r="D19" s="10">
        <v>77.8</v>
      </c>
      <c r="E19" s="10">
        <v>82.7</v>
      </c>
      <c r="F19" s="10">
        <v>88.2</v>
      </c>
      <c r="G19" s="10">
        <v>88.2</v>
      </c>
      <c r="H19" s="10">
        <v>94.8</v>
      </c>
      <c r="I19" s="10">
        <v>94.8</v>
      </c>
      <c r="J19" s="10">
        <v>102.7</v>
      </c>
      <c r="K19" s="10">
        <v>102.7</v>
      </c>
    </row>
    <row r="20" spans="1:11" ht="52.5" customHeight="1" x14ac:dyDescent="0.25">
      <c r="A20" s="32"/>
      <c r="B20" s="6" t="s">
        <v>11</v>
      </c>
      <c r="C20" s="10">
        <v>125.32418001525554</v>
      </c>
      <c r="D20" s="10">
        <f>D19/C19*100</f>
        <v>47.352404138770538</v>
      </c>
      <c r="E20" s="10">
        <f t="shared" ref="E20:F20" si="7">E19/D19*100</f>
        <v>106.29820051413883</v>
      </c>
      <c r="F20" s="10">
        <f t="shared" si="7"/>
        <v>106.65054413542927</v>
      </c>
      <c r="G20" s="10">
        <f>G19/E19*100</f>
        <v>106.65054413542927</v>
      </c>
      <c r="H20" s="10">
        <f t="shared" ref="H20:K20" si="8">H19/F19*100</f>
        <v>107.4829931972789</v>
      </c>
      <c r="I20" s="10">
        <f t="shared" si="8"/>
        <v>107.4829931972789</v>
      </c>
      <c r="J20" s="10">
        <f t="shared" si="8"/>
        <v>108.33333333333334</v>
      </c>
      <c r="K20" s="10">
        <f t="shared" si="8"/>
        <v>108.33333333333334</v>
      </c>
    </row>
    <row r="21" spans="1:11" ht="27.75" customHeight="1" x14ac:dyDescent="0.25">
      <c r="A21" s="5" t="s">
        <v>15</v>
      </c>
      <c r="B21" s="17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24" customHeight="1" x14ac:dyDescent="0.25">
      <c r="A22" s="30" t="s">
        <v>16</v>
      </c>
      <c r="B22" s="6" t="s">
        <v>10</v>
      </c>
      <c r="C22" s="10">
        <f>C24+C26</f>
        <v>29297.8</v>
      </c>
      <c r="D22" s="10">
        <f>D24+D26</f>
        <v>30727.599999999999</v>
      </c>
      <c r="E22" s="10">
        <f t="shared" ref="E22:K22" si="9">E24+E26</f>
        <v>31517.599999999999</v>
      </c>
      <c r="F22" s="10">
        <f t="shared" si="9"/>
        <v>31672.6</v>
      </c>
      <c r="G22" s="10">
        <f t="shared" si="9"/>
        <v>32719.199999999997</v>
      </c>
      <c r="H22" s="10">
        <f t="shared" si="9"/>
        <v>32832.6</v>
      </c>
      <c r="I22" s="10">
        <f t="shared" si="9"/>
        <v>33886.9</v>
      </c>
      <c r="J22" s="10">
        <f t="shared" si="9"/>
        <v>34243.4</v>
      </c>
      <c r="K22" s="10">
        <f t="shared" si="9"/>
        <v>35373.5</v>
      </c>
    </row>
    <row r="23" spans="1:11" ht="63" customHeight="1" x14ac:dyDescent="0.25">
      <c r="A23" s="30"/>
      <c r="B23" s="6" t="s">
        <v>9</v>
      </c>
      <c r="C23" s="10">
        <v>101.7</v>
      </c>
      <c r="D23" s="10">
        <v>102</v>
      </c>
      <c r="E23" s="10">
        <f>E22/D22/1.007*100</f>
        <v>101.85797272488229</v>
      </c>
      <c r="F23" s="10">
        <f>F22/E22/1.071*100</f>
        <v>93.829868081117425</v>
      </c>
      <c r="G23" s="10">
        <f>G22/E22/1.069*100</f>
        <v>97.111761488252043</v>
      </c>
      <c r="H23" s="10">
        <f>H22/F22/1.039*100</f>
        <v>99.771387548800917</v>
      </c>
      <c r="I23" s="10">
        <f>I22/G22/1.042*100</f>
        <v>99.394292264090126</v>
      </c>
      <c r="J23" s="10">
        <f>J22/H22/1.041*100</f>
        <v>100.18919189657818</v>
      </c>
      <c r="K23" s="10">
        <f>K22/I22/1.041*100</f>
        <v>100.27564456097757</v>
      </c>
    </row>
    <row r="24" spans="1:11" ht="24" customHeight="1" x14ac:dyDescent="0.25">
      <c r="A24" s="30" t="s">
        <v>56</v>
      </c>
      <c r="B24" s="6" t="s">
        <v>10</v>
      </c>
      <c r="C24" s="10">
        <v>7306</v>
      </c>
      <c r="D24" s="10">
        <v>7772.4</v>
      </c>
      <c r="E24" s="10">
        <v>7822.8</v>
      </c>
      <c r="F24" s="10">
        <v>7687.5</v>
      </c>
      <c r="G24" s="10">
        <v>8540.6</v>
      </c>
      <c r="H24" s="10">
        <v>8299.4</v>
      </c>
      <c r="I24" s="10">
        <v>9204.5</v>
      </c>
      <c r="J24" s="10">
        <v>9602.5</v>
      </c>
      <c r="K24" s="10">
        <v>9919.4</v>
      </c>
    </row>
    <row r="25" spans="1:11" ht="63.75" x14ac:dyDescent="0.25">
      <c r="A25" s="30"/>
      <c r="B25" s="6" t="s">
        <v>9</v>
      </c>
      <c r="C25" s="10">
        <v>110.1</v>
      </c>
      <c r="D25" s="10">
        <f>D24/C24/1.018*100</f>
        <v>104.50274473654346</v>
      </c>
      <c r="E25" s="10">
        <f>E24/D24/0.991*100</f>
        <v>101.56251095430902</v>
      </c>
      <c r="F25" s="10">
        <f>F24/E24/1.087*100</f>
        <v>90.405188823893582</v>
      </c>
      <c r="G25" s="10">
        <f>G24/E24/1.086*100</f>
        <v>100.53014981659598</v>
      </c>
      <c r="H25" s="10">
        <f>H24/F24/1.04*100</f>
        <v>103.80737961225765</v>
      </c>
      <c r="I25" s="10">
        <f>I24/G24/1.042*100</f>
        <v>103.42942278235383</v>
      </c>
      <c r="J25" s="10">
        <f>J24/H24/1.039*100</f>
        <v>111.35816652724621</v>
      </c>
      <c r="K25" s="10">
        <f>K24/I24/1.04*100</f>
        <v>103.62197420158199</v>
      </c>
    </row>
    <row r="26" spans="1:11" ht="24" customHeight="1" x14ac:dyDescent="0.25">
      <c r="A26" s="30" t="s">
        <v>57</v>
      </c>
      <c r="B26" s="6" t="s">
        <v>10</v>
      </c>
      <c r="C26" s="10">
        <v>21991.8</v>
      </c>
      <c r="D26" s="10">
        <v>22955.200000000001</v>
      </c>
      <c r="E26" s="10">
        <v>23694.799999999999</v>
      </c>
      <c r="F26" s="10">
        <v>23985.1</v>
      </c>
      <c r="G26" s="10">
        <v>24178.6</v>
      </c>
      <c r="H26" s="10">
        <v>24533.200000000001</v>
      </c>
      <c r="I26" s="10">
        <v>24682.400000000001</v>
      </c>
      <c r="J26" s="10">
        <v>24640.9</v>
      </c>
      <c r="K26" s="10">
        <v>25454.1</v>
      </c>
    </row>
    <row r="27" spans="1:11" ht="63.75" x14ac:dyDescent="0.25">
      <c r="A27" s="30"/>
      <c r="B27" s="6" t="s">
        <v>9</v>
      </c>
      <c r="C27" s="10">
        <v>99.2</v>
      </c>
      <c r="D27" s="10">
        <f>D26/C26/1.079*100</f>
        <v>96.738390847356129</v>
      </c>
      <c r="E27" s="10">
        <f>E26/D26/1.027*100</f>
        <v>100.50820635753048</v>
      </c>
      <c r="F27" s="10">
        <f>F26/E26/1.051*100</f>
        <v>96.313190606065362</v>
      </c>
      <c r="G27" s="10">
        <f>G26/E26/1.049*100</f>
        <v>97.275308103383267</v>
      </c>
      <c r="H27" s="10">
        <f>H26/F26/1.039*100</f>
        <v>98.445783165454088</v>
      </c>
      <c r="I27" s="10">
        <f>I26/G26/1.042*100</f>
        <v>97.968964258982965</v>
      </c>
      <c r="J27" s="10">
        <f>J26/H26/1.042*100</f>
        <v>96.390592083560833</v>
      </c>
      <c r="K27" s="10">
        <f>K26/I26/1.042*100</f>
        <v>98.969788196931347</v>
      </c>
    </row>
    <row r="28" spans="1:11" ht="24" customHeight="1" x14ac:dyDescent="0.25">
      <c r="A28" s="5" t="s">
        <v>18</v>
      </c>
      <c r="B28" s="17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24" customHeight="1" x14ac:dyDescent="0.25">
      <c r="A29" s="30" t="s">
        <v>19</v>
      </c>
      <c r="B29" s="6" t="s">
        <v>10</v>
      </c>
      <c r="C29" s="10">
        <v>1681.3</v>
      </c>
      <c r="D29" s="10">
        <v>2152.6</v>
      </c>
      <c r="E29" s="10">
        <v>1757</v>
      </c>
      <c r="F29" s="10">
        <v>1799.9</v>
      </c>
      <c r="G29" s="10">
        <v>1799.9</v>
      </c>
      <c r="H29" s="10">
        <v>1905.3</v>
      </c>
      <c r="I29" s="10">
        <v>1905.3</v>
      </c>
      <c r="J29" s="10">
        <v>2003.6</v>
      </c>
      <c r="K29" s="10">
        <v>2003.6</v>
      </c>
    </row>
    <row r="30" spans="1:11" ht="63.75" x14ac:dyDescent="0.25">
      <c r="A30" s="30"/>
      <c r="B30" s="6" t="s">
        <v>9</v>
      </c>
      <c r="C30" s="10">
        <v>97.196151464821682</v>
      </c>
      <c r="D30" s="10">
        <f>D29/C29/1.146*100</f>
        <v>111.7206632572298</v>
      </c>
      <c r="E30" s="10">
        <f>E29/D29/1.07*100</f>
        <v>76.282452604587718</v>
      </c>
      <c r="F30" s="10">
        <f>F29/E29/1.057*100</f>
        <v>96.917371734847364</v>
      </c>
      <c r="G30" s="10">
        <f>G29/E29/1.053*100</f>
        <v>97.285528892434627</v>
      </c>
      <c r="H30" s="10">
        <f>H29/F29/1.044*100</f>
        <v>101.39452191788432</v>
      </c>
      <c r="I30" s="10">
        <f>I29/G29/1.048*100</f>
        <v>101.00751992583132</v>
      </c>
      <c r="J30" s="10">
        <f>J29/H29/1.046*100</f>
        <v>100.53469646258965</v>
      </c>
      <c r="K30" s="10">
        <f>K29/I29/1.046*100</f>
        <v>100.53469646258965</v>
      </c>
    </row>
    <row r="31" spans="1:11" ht="80.25" customHeight="1" x14ac:dyDescent="0.25">
      <c r="A31" s="17" t="s">
        <v>64</v>
      </c>
      <c r="B31" s="6" t="s">
        <v>10</v>
      </c>
      <c r="C31" s="10">
        <v>691.8</v>
      </c>
      <c r="D31" s="10">
        <v>957.1</v>
      </c>
      <c r="E31" s="10">
        <v>876.6</v>
      </c>
      <c r="F31" s="10">
        <v>912.1</v>
      </c>
      <c r="G31" s="10">
        <v>912.1</v>
      </c>
      <c r="H31" s="10">
        <v>961.9</v>
      </c>
      <c r="I31" s="10">
        <v>961.9</v>
      </c>
      <c r="J31" s="10">
        <v>1016.7</v>
      </c>
      <c r="K31" s="10">
        <v>1016.7</v>
      </c>
    </row>
    <row r="32" spans="1:11" ht="24" customHeight="1" x14ac:dyDescent="0.25">
      <c r="A32" s="12" t="s">
        <v>20</v>
      </c>
      <c r="B32" s="17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22.5" customHeight="1" x14ac:dyDescent="0.25">
      <c r="A33" s="30" t="s">
        <v>69</v>
      </c>
      <c r="B33" s="6" t="s">
        <v>10</v>
      </c>
      <c r="C33" s="10">
        <v>3.0009000000000001</v>
      </c>
      <c r="D33" s="10">
        <v>1.9235</v>
      </c>
      <c r="E33" s="10">
        <v>2.1</v>
      </c>
      <c r="F33" s="10">
        <v>2.2999999999999998</v>
      </c>
      <c r="G33" s="10">
        <v>2.2999999999999998</v>
      </c>
      <c r="H33" s="10">
        <v>2.5</v>
      </c>
      <c r="I33" s="10">
        <v>2.5</v>
      </c>
      <c r="J33" s="10">
        <v>2.8</v>
      </c>
      <c r="K33" s="10">
        <v>2.8</v>
      </c>
    </row>
    <row r="34" spans="1:11" ht="63.75" x14ac:dyDescent="0.25">
      <c r="A34" s="30"/>
      <c r="B34" s="6" t="s">
        <v>9</v>
      </c>
      <c r="C34" s="10">
        <v>114.1</v>
      </c>
      <c r="D34" s="10">
        <f>D33/C33/1.107*100</f>
        <v>57.901930835985581</v>
      </c>
      <c r="E34" s="10">
        <f>E33/D33/1.058*100</f>
        <v>103.19090858612239</v>
      </c>
      <c r="F34" s="10">
        <f>F33/E33/1.055*100</f>
        <v>103.81403746332656</v>
      </c>
      <c r="G34" s="10">
        <f>G33/E33/1.05*100</f>
        <v>104.30839002267571</v>
      </c>
      <c r="H34" s="10">
        <f>H33/F33/1.037*100</f>
        <v>104.81740807513313</v>
      </c>
      <c r="I34" s="10">
        <f>I33/G33/1.045*100</f>
        <v>104.01497815685461</v>
      </c>
      <c r="J34" s="10">
        <f>J33/H33/1.039*100</f>
        <v>107.79595765158807</v>
      </c>
      <c r="K34" s="10">
        <f>K33/I33/1.041*100</f>
        <v>107.58885686839577</v>
      </c>
    </row>
    <row r="35" spans="1:11" ht="20.25" customHeight="1" x14ac:dyDescent="0.25">
      <c r="A35" s="30" t="s">
        <v>21</v>
      </c>
      <c r="B35" s="6" t="s">
        <v>22</v>
      </c>
      <c r="C35" s="10">
        <v>11505</v>
      </c>
      <c r="D35" s="10">
        <v>7824</v>
      </c>
      <c r="E35" s="10">
        <v>7979</v>
      </c>
      <c r="F35" s="10">
        <v>11469</v>
      </c>
      <c r="G35" s="10">
        <v>11469</v>
      </c>
      <c r="H35" s="10">
        <v>6423</v>
      </c>
      <c r="I35" s="10">
        <v>6423</v>
      </c>
      <c r="J35" s="10">
        <v>5932</v>
      </c>
      <c r="K35" s="10">
        <v>5932</v>
      </c>
    </row>
    <row r="36" spans="1:11" ht="38.25" x14ac:dyDescent="0.25">
      <c r="A36" s="30"/>
      <c r="B36" s="6" t="s">
        <v>17</v>
      </c>
      <c r="C36" s="10">
        <v>82.26671433678942</v>
      </c>
      <c r="D36" s="10">
        <f>D35/C35*100</f>
        <v>68.005215123859188</v>
      </c>
      <c r="E36" s="10">
        <f>E35/D35*100</f>
        <v>101.98108384458078</v>
      </c>
      <c r="F36" s="10">
        <f>F35/E35*100</f>
        <v>143.73981701967665</v>
      </c>
      <c r="G36" s="10">
        <f>G35/E35*100</f>
        <v>143.73981701967665</v>
      </c>
      <c r="H36" s="10">
        <f t="shared" ref="H36:K36" si="10">H35/F35*100</f>
        <v>56.003138896154844</v>
      </c>
      <c r="I36" s="10">
        <f t="shared" si="10"/>
        <v>56.003138896154844</v>
      </c>
      <c r="J36" s="10">
        <f t="shared" si="10"/>
        <v>92.355597073018842</v>
      </c>
      <c r="K36" s="10">
        <f t="shared" si="10"/>
        <v>92.355597073018842</v>
      </c>
    </row>
    <row r="37" spans="1:11" ht="22.5" customHeight="1" x14ac:dyDescent="0.25">
      <c r="A37" s="13" t="s">
        <v>12</v>
      </c>
      <c r="B37" s="17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24" customHeight="1" x14ac:dyDescent="0.25">
      <c r="A38" s="30" t="s">
        <v>54</v>
      </c>
      <c r="B38" s="6" t="s">
        <v>22</v>
      </c>
      <c r="C38" s="10">
        <v>11353</v>
      </c>
      <c r="D38" s="10">
        <v>6615</v>
      </c>
      <c r="E38" s="10">
        <v>7979</v>
      </c>
      <c r="F38" s="10">
        <v>8809</v>
      </c>
      <c r="G38" s="10">
        <v>8809</v>
      </c>
      <c r="H38" s="10">
        <v>6023</v>
      </c>
      <c r="I38" s="10">
        <v>6023</v>
      </c>
      <c r="J38" s="10">
        <v>5632</v>
      </c>
      <c r="K38" s="10">
        <v>5632</v>
      </c>
    </row>
    <row r="39" spans="1:11" ht="23.25" customHeight="1" x14ac:dyDescent="0.25">
      <c r="A39" s="30"/>
      <c r="B39" s="6" t="s">
        <v>17</v>
      </c>
      <c r="C39" s="10">
        <v>82.00664547818549</v>
      </c>
      <c r="D39" s="10">
        <f>D38/C38*100</f>
        <v>58.266537479080412</v>
      </c>
      <c r="E39" s="10">
        <f>E38/D38*100</f>
        <v>120.61980347694634</v>
      </c>
      <c r="F39" s="10">
        <f>F38/E38*100</f>
        <v>110.40230605339015</v>
      </c>
      <c r="G39" s="10">
        <f>G38/E38*100</f>
        <v>110.40230605339015</v>
      </c>
      <c r="H39" s="10">
        <f t="shared" ref="H39:K39" si="11">H38/F38*100</f>
        <v>68.373254625950736</v>
      </c>
      <c r="I39" s="10">
        <f t="shared" si="11"/>
        <v>68.373254625950736</v>
      </c>
      <c r="J39" s="10">
        <f t="shared" si="11"/>
        <v>93.508218495766229</v>
      </c>
      <c r="K39" s="10">
        <f t="shared" si="11"/>
        <v>93.508218495766229</v>
      </c>
    </row>
    <row r="40" spans="1:11" ht="25.5" customHeight="1" x14ac:dyDescent="0.25">
      <c r="A40" s="5" t="s">
        <v>23</v>
      </c>
      <c r="B40" s="17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24" customHeight="1" x14ac:dyDescent="0.25">
      <c r="A41" s="30" t="s">
        <v>24</v>
      </c>
      <c r="B41" s="6" t="s">
        <v>10</v>
      </c>
      <c r="C41" s="10">
        <v>3583.9</v>
      </c>
      <c r="D41" s="10">
        <v>4150</v>
      </c>
      <c r="E41" s="10">
        <v>4400</v>
      </c>
      <c r="F41" s="10">
        <v>4780</v>
      </c>
      <c r="G41" s="10">
        <v>4810</v>
      </c>
      <c r="H41" s="10">
        <v>5152</v>
      </c>
      <c r="I41" s="10">
        <v>5200</v>
      </c>
      <c r="J41" s="10">
        <v>5532</v>
      </c>
      <c r="K41" s="10">
        <v>5600</v>
      </c>
    </row>
    <row r="42" spans="1:11" ht="63.75" x14ac:dyDescent="0.25">
      <c r="A42" s="30"/>
      <c r="B42" s="6" t="s">
        <v>9</v>
      </c>
      <c r="C42" s="10">
        <v>102.7</v>
      </c>
      <c r="D42" s="10">
        <f>D41/C41/1.154*100</f>
        <v>100.34284369104405</v>
      </c>
      <c r="E42" s="10">
        <f>E41/D41/1.045*100</f>
        <v>101.45846544071023</v>
      </c>
      <c r="F42" s="10">
        <f>F41/E41/1.086*100</f>
        <v>100.03348401138456</v>
      </c>
      <c r="G42" s="10">
        <f>G41/E41/1.08*100</f>
        <v>101.22053872053871</v>
      </c>
      <c r="H42" s="10">
        <f>H41/F41/1.037*100</f>
        <v>103.93676642067761</v>
      </c>
      <c r="I42" s="10">
        <f>I41/G41/1.042*100</f>
        <v>103.75058359703273</v>
      </c>
      <c r="J42" s="10">
        <f>J41/H41/1.041*100</f>
        <v>103.14675926754613</v>
      </c>
      <c r="K42" s="10">
        <f>K41/I41/1.041*100</f>
        <v>103.45082391191902</v>
      </c>
    </row>
    <row r="43" spans="1:11" ht="24" customHeight="1" x14ac:dyDescent="0.25">
      <c r="A43" s="31" t="s">
        <v>25</v>
      </c>
      <c r="B43" s="6" t="s">
        <v>10</v>
      </c>
      <c r="C43" s="10">
        <v>32</v>
      </c>
      <c r="D43" s="10">
        <v>35.200000000000003</v>
      </c>
      <c r="E43" s="10">
        <v>38.799999999999997</v>
      </c>
      <c r="F43" s="10">
        <v>40.6</v>
      </c>
      <c r="G43" s="10">
        <v>41</v>
      </c>
      <c r="H43" s="10">
        <v>42.5</v>
      </c>
      <c r="I43" s="10">
        <v>43.1</v>
      </c>
      <c r="J43" s="10">
        <v>44.7</v>
      </c>
      <c r="K43" s="10">
        <v>45.5</v>
      </c>
    </row>
    <row r="44" spans="1:11" ht="63.75" x14ac:dyDescent="0.25">
      <c r="A44" s="31"/>
      <c r="B44" s="6" t="s">
        <v>9</v>
      </c>
      <c r="C44" s="10">
        <v>103.3</v>
      </c>
      <c r="D44" s="10">
        <f>D43/C43/1.082*100</f>
        <v>101.66358595194085</v>
      </c>
      <c r="E44" s="10">
        <f>E43/D43/1.11*100</f>
        <v>99.303849303849276</v>
      </c>
      <c r="F44" s="10">
        <f>F43/E43/1.066*100</f>
        <v>98.160577164851745</v>
      </c>
      <c r="G44" s="10">
        <f>G43/E43/1.057*100</f>
        <v>99.971715319568133</v>
      </c>
      <c r="H44" s="10">
        <f t="shared" ref="H44" si="12">H43/F43/1.057*100</f>
        <v>99.034818311887435</v>
      </c>
      <c r="I44" s="10">
        <f>I43/G43/1.049*100</f>
        <v>100.21158362203262</v>
      </c>
      <c r="J44" s="10">
        <f>J43/H43/1.043*100</f>
        <v>100.84033613445378</v>
      </c>
      <c r="K44" s="10">
        <f>K43/I43/1.046*100</f>
        <v>100.92585609525624</v>
      </c>
    </row>
    <row r="45" spans="1:11" ht="24" customHeight="1" x14ac:dyDescent="0.25">
      <c r="A45" s="31" t="s">
        <v>26</v>
      </c>
      <c r="B45" s="6" t="s">
        <v>10</v>
      </c>
      <c r="C45" s="10">
        <v>438.7</v>
      </c>
      <c r="D45" s="10">
        <v>482.5</v>
      </c>
      <c r="E45" s="10">
        <v>530.79999999999995</v>
      </c>
      <c r="F45" s="10">
        <v>555</v>
      </c>
      <c r="G45" s="10">
        <v>558</v>
      </c>
      <c r="H45" s="10">
        <v>580</v>
      </c>
      <c r="I45" s="10">
        <v>583</v>
      </c>
      <c r="J45" s="10">
        <v>606</v>
      </c>
      <c r="K45" s="10">
        <v>610</v>
      </c>
    </row>
    <row r="46" spans="1:11" ht="63.75" x14ac:dyDescent="0.25">
      <c r="A46" s="31"/>
      <c r="B46" s="6" t="s">
        <v>9</v>
      </c>
      <c r="C46" s="10">
        <v>100.8</v>
      </c>
      <c r="D46" s="10">
        <f>D45/C45/1.082*100</f>
        <v>101.64883897012133</v>
      </c>
      <c r="E46" s="10">
        <f>E45/D45/1.11*100</f>
        <v>99.108434859730181</v>
      </c>
      <c r="F46" s="10">
        <f>F45/E45/1.066*100</f>
        <v>98.085512186638894</v>
      </c>
      <c r="G46" s="10">
        <f>G45/E45/1.057*100</f>
        <v>99.455383744498789</v>
      </c>
      <c r="H46" s="10">
        <f t="shared" ref="H46" si="13">H45/F45/1.057*100</f>
        <v>98.868973041158483</v>
      </c>
      <c r="I46" s="10">
        <f>I45/G45/1.049*100</f>
        <v>99.599892028933525</v>
      </c>
      <c r="J46" s="10">
        <f>J45/H45/1.043*100</f>
        <v>100.17522398915595</v>
      </c>
      <c r="K46" s="10">
        <f>K45/I45/1.046*100</f>
        <v>100.02984497013863</v>
      </c>
    </row>
    <row r="47" spans="1:11" ht="31.5" customHeight="1" x14ac:dyDescent="0.25">
      <c r="A47" s="5" t="s">
        <v>27</v>
      </c>
      <c r="B47" s="17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51.75" customHeight="1" x14ac:dyDescent="0.25">
      <c r="A48" s="17" t="s">
        <v>61</v>
      </c>
      <c r="B48" s="6" t="s">
        <v>28</v>
      </c>
      <c r="C48" s="11">
        <v>741</v>
      </c>
      <c r="D48" s="11">
        <v>737</v>
      </c>
      <c r="E48" s="11">
        <v>742</v>
      </c>
      <c r="F48" s="11">
        <v>742</v>
      </c>
      <c r="G48" s="11">
        <v>744</v>
      </c>
      <c r="H48" s="11">
        <v>744</v>
      </c>
      <c r="I48" s="11">
        <v>747</v>
      </c>
      <c r="J48" s="11">
        <v>747</v>
      </c>
      <c r="K48" s="11">
        <v>750</v>
      </c>
    </row>
    <row r="49" spans="1:11" ht="82.5" customHeight="1" x14ac:dyDescent="0.25">
      <c r="A49" s="17" t="s">
        <v>62</v>
      </c>
      <c r="B49" s="6" t="s">
        <v>29</v>
      </c>
      <c r="C49" s="11">
        <v>1665</v>
      </c>
      <c r="D49" s="11">
        <v>1653</v>
      </c>
      <c r="E49" s="11">
        <v>1656</v>
      </c>
      <c r="F49" s="11">
        <v>1657</v>
      </c>
      <c r="G49" s="11">
        <v>1660</v>
      </c>
      <c r="H49" s="11">
        <v>1661</v>
      </c>
      <c r="I49" s="11">
        <v>1663</v>
      </c>
      <c r="J49" s="11">
        <v>1664</v>
      </c>
      <c r="K49" s="11">
        <v>1667</v>
      </c>
    </row>
    <row r="50" spans="1:11" ht="24.75" customHeight="1" x14ac:dyDescent="0.25">
      <c r="A50" s="30" t="s">
        <v>63</v>
      </c>
      <c r="B50" s="6" t="s">
        <v>10</v>
      </c>
      <c r="C50" s="10">
        <v>1325.2</v>
      </c>
      <c r="D50" s="10">
        <v>1383.2</v>
      </c>
      <c r="E50" s="10">
        <v>1426</v>
      </c>
      <c r="F50" s="10">
        <v>1456.6</v>
      </c>
      <c r="G50" s="10">
        <v>1490</v>
      </c>
      <c r="H50" s="10">
        <v>1530</v>
      </c>
      <c r="I50" s="10">
        <v>1560</v>
      </c>
      <c r="J50" s="10">
        <v>1620</v>
      </c>
      <c r="K50" s="10">
        <v>1640</v>
      </c>
    </row>
    <row r="51" spans="1:11" ht="63.75" x14ac:dyDescent="0.25">
      <c r="A51" s="30"/>
      <c r="B51" s="6" t="s">
        <v>11</v>
      </c>
      <c r="C51" s="10">
        <v>101.9</v>
      </c>
      <c r="D51" s="10">
        <v>104.37669785692725</v>
      </c>
      <c r="E51" s="10">
        <f>E50/D50*100</f>
        <v>103.09427414690573</v>
      </c>
      <c r="F51" s="10">
        <f>F50/E50*100</f>
        <v>102.14586255259465</v>
      </c>
      <c r="G51" s="10">
        <f>G50/E50*100</f>
        <v>104.48807854137448</v>
      </c>
      <c r="H51" s="10">
        <f t="shared" ref="H51:K51" si="14">H50/F50*100</f>
        <v>105.03913222573115</v>
      </c>
      <c r="I51" s="10">
        <f t="shared" si="14"/>
        <v>104.69798657718121</v>
      </c>
      <c r="J51" s="10">
        <f t="shared" si="14"/>
        <v>105.88235294117648</v>
      </c>
      <c r="K51" s="10">
        <f t="shared" si="14"/>
        <v>105.12820512820514</v>
      </c>
    </row>
    <row r="52" spans="1:11" ht="21" customHeight="1" x14ac:dyDescent="0.25">
      <c r="A52" s="14" t="s">
        <v>30</v>
      </c>
      <c r="B52" s="15"/>
      <c r="C52" s="11"/>
      <c r="D52" s="11"/>
      <c r="E52" s="11"/>
      <c r="F52" s="11"/>
      <c r="G52" s="11"/>
      <c r="H52" s="11"/>
      <c r="I52" s="11"/>
      <c r="J52" s="11"/>
      <c r="K52" s="11"/>
    </row>
    <row r="53" spans="1:11" ht="23.25" customHeight="1" x14ac:dyDescent="0.25">
      <c r="A53" s="30" t="s">
        <v>31</v>
      </c>
      <c r="B53" s="6" t="s">
        <v>10</v>
      </c>
      <c r="C53" s="10">
        <v>38.5</v>
      </c>
      <c r="D53" s="10">
        <v>63.4</v>
      </c>
      <c r="E53" s="10">
        <v>64.099999999999994</v>
      </c>
      <c r="F53" s="10">
        <v>64.900000000000006</v>
      </c>
      <c r="G53" s="10">
        <v>64.900000000000006</v>
      </c>
      <c r="H53" s="10">
        <v>65.900000000000006</v>
      </c>
      <c r="I53" s="10">
        <v>65.900000000000006</v>
      </c>
      <c r="J53" s="10">
        <v>67.2</v>
      </c>
      <c r="K53" s="10">
        <v>67.2</v>
      </c>
    </row>
    <row r="54" spans="1:11" ht="38.25" x14ac:dyDescent="0.25">
      <c r="A54" s="30"/>
      <c r="B54" s="6" t="s">
        <v>17</v>
      </c>
      <c r="C54" s="10">
        <v>377.5</v>
      </c>
      <c r="D54" s="10">
        <f>D53/C53*100</f>
        <v>164.67532467532467</v>
      </c>
      <c r="E54" s="10">
        <f>E53/D53*100</f>
        <v>101.10410094637223</v>
      </c>
      <c r="F54" s="10">
        <v>101.2</v>
      </c>
      <c r="G54" s="10">
        <f>G53/E53*100</f>
        <v>101.24804992199689</v>
      </c>
      <c r="H54" s="10">
        <f>H53/F53*100</f>
        <v>101.54083204930662</v>
      </c>
      <c r="I54" s="10">
        <f>I53/G53*100</f>
        <v>101.54083204930662</v>
      </c>
      <c r="J54" s="10">
        <f>J53/H53*100</f>
        <v>101.97268588770865</v>
      </c>
      <c r="K54" s="10">
        <f>K53/I53*100</f>
        <v>101.97268588770865</v>
      </c>
    </row>
    <row r="55" spans="1:11" ht="24" customHeight="1" x14ac:dyDescent="0.25">
      <c r="A55" s="5" t="s">
        <v>32</v>
      </c>
      <c r="B55" s="17"/>
      <c r="C55" s="11"/>
      <c r="D55" s="11"/>
      <c r="E55" s="11"/>
      <c r="F55" s="11"/>
      <c r="G55" s="11"/>
      <c r="H55" s="11"/>
      <c r="I55" s="11"/>
      <c r="J55" s="11"/>
      <c r="K55" s="11"/>
    </row>
    <row r="56" spans="1:11" ht="44.25" customHeight="1" x14ac:dyDescent="0.25">
      <c r="A56" s="17" t="s">
        <v>33</v>
      </c>
      <c r="B56" s="6" t="s">
        <v>34</v>
      </c>
      <c r="C56" s="11">
        <v>1538260</v>
      </c>
      <c r="D56" s="11">
        <v>2000114</v>
      </c>
      <c r="E56" s="11">
        <v>1545152</v>
      </c>
      <c r="F56" s="11">
        <v>1630591</v>
      </c>
      <c r="G56" s="11">
        <v>1630591</v>
      </c>
      <c r="H56" s="11">
        <v>1542182</v>
      </c>
      <c r="I56" s="11">
        <v>1542182</v>
      </c>
      <c r="J56" s="11">
        <v>1569591</v>
      </c>
      <c r="K56" s="11">
        <v>1569591</v>
      </c>
    </row>
    <row r="57" spans="1:11" ht="44.25" customHeight="1" x14ac:dyDescent="0.25">
      <c r="A57" s="17" t="s">
        <v>35</v>
      </c>
      <c r="B57" s="6" t="s">
        <v>34</v>
      </c>
      <c r="C57" s="11">
        <v>1552498</v>
      </c>
      <c r="D57" s="11">
        <v>1971499</v>
      </c>
      <c r="E57" s="11">
        <v>1589104</v>
      </c>
      <c r="F57" s="11">
        <v>1640591</v>
      </c>
      <c r="G57" s="11">
        <v>1640591</v>
      </c>
      <c r="H57" s="11">
        <v>1547682</v>
      </c>
      <c r="I57" s="11">
        <v>1547682</v>
      </c>
      <c r="J57" s="11">
        <v>1575091</v>
      </c>
      <c r="K57" s="11">
        <v>1575091</v>
      </c>
    </row>
    <row r="58" spans="1:11" ht="28.5" customHeight="1" x14ac:dyDescent="0.25">
      <c r="A58" s="18" t="s">
        <v>55</v>
      </c>
      <c r="B58" s="6" t="s">
        <v>34</v>
      </c>
      <c r="C58" s="11">
        <v>-14238</v>
      </c>
      <c r="D58" s="11">
        <f>D56-D57</f>
        <v>28615</v>
      </c>
      <c r="E58" s="11">
        <f>E56-E57</f>
        <v>-43952</v>
      </c>
      <c r="F58" s="11">
        <f t="shared" ref="F58:K58" si="15">F56-F57</f>
        <v>-10000</v>
      </c>
      <c r="G58" s="11">
        <f t="shared" si="15"/>
        <v>-10000</v>
      </c>
      <c r="H58" s="11">
        <f t="shared" si="15"/>
        <v>-5500</v>
      </c>
      <c r="I58" s="11">
        <f t="shared" si="15"/>
        <v>-5500</v>
      </c>
      <c r="J58" s="11">
        <f t="shared" si="15"/>
        <v>-5500</v>
      </c>
      <c r="K58" s="11">
        <f t="shared" si="15"/>
        <v>-5500</v>
      </c>
    </row>
    <row r="59" spans="1:11" ht="23.25" customHeight="1" x14ac:dyDescent="0.25">
      <c r="A59" s="5" t="s">
        <v>36</v>
      </c>
      <c r="B59" s="17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8" t="s">
        <v>58</v>
      </c>
      <c r="B60" s="17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8" t="s">
        <v>37</v>
      </c>
      <c r="B61" s="6" t="s">
        <v>38</v>
      </c>
      <c r="C61" s="11">
        <v>29.2</v>
      </c>
      <c r="D61" s="11">
        <v>29.1</v>
      </c>
      <c r="E61" s="11">
        <v>28.9</v>
      </c>
      <c r="F61" s="11">
        <v>28.8</v>
      </c>
      <c r="G61" s="11">
        <v>28.8</v>
      </c>
      <c r="H61" s="11">
        <v>28.6</v>
      </c>
      <c r="I61" s="11">
        <v>28.6</v>
      </c>
      <c r="J61" s="11">
        <v>28.4</v>
      </c>
      <c r="K61" s="11">
        <v>28.4</v>
      </c>
    </row>
    <row r="62" spans="1:11" x14ac:dyDescent="0.25">
      <c r="A62" s="18" t="s">
        <v>39</v>
      </c>
      <c r="B62" s="6" t="s">
        <v>38</v>
      </c>
      <c r="C62" s="11">
        <v>29.049999999999997</v>
      </c>
      <c r="D62" s="11">
        <f>(D61+E61)/2</f>
        <v>29</v>
      </c>
      <c r="E62" s="11">
        <f>(E61+F61)/2</f>
        <v>28.85</v>
      </c>
      <c r="F62" s="11">
        <f>(F61+H61)/2</f>
        <v>28.700000000000003</v>
      </c>
      <c r="G62" s="11">
        <f t="shared" ref="G62:I62" si="16">(G61+I61)/2</f>
        <v>28.700000000000003</v>
      </c>
      <c r="H62" s="11">
        <f t="shared" si="16"/>
        <v>28.5</v>
      </c>
      <c r="I62" s="11">
        <f t="shared" si="16"/>
        <v>28.5</v>
      </c>
      <c r="J62" s="11">
        <f>(J61+28.2)/2</f>
        <v>28.299999999999997</v>
      </c>
      <c r="K62" s="11">
        <f>(K61+28.2)/2</f>
        <v>28.299999999999997</v>
      </c>
    </row>
    <row r="63" spans="1:11" ht="39" customHeight="1" x14ac:dyDescent="0.25">
      <c r="A63" s="17" t="s">
        <v>59</v>
      </c>
      <c r="B63" s="6" t="s">
        <v>38</v>
      </c>
      <c r="C63" s="11">
        <v>15.4</v>
      </c>
      <c r="D63" s="11">
        <v>15.6</v>
      </c>
      <c r="E63" s="11">
        <v>15.9</v>
      </c>
      <c r="F63" s="11">
        <v>15.8</v>
      </c>
      <c r="G63" s="11">
        <v>15.8</v>
      </c>
      <c r="H63" s="11">
        <v>15.7</v>
      </c>
      <c r="I63" s="11">
        <v>15.7</v>
      </c>
      <c r="J63" s="11">
        <v>15.6</v>
      </c>
      <c r="K63" s="11">
        <v>15.6</v>
      </c>
    </row>
    <row r="64" spans="1:11" ht="38.25" x14ac:dyDescent="0.25">
      <c r="A64" s="18" t="s">
        <v>40</v>
      </c>
      <c r="B64" s="6" t="s">
        <v>41</v>
      </c>
      <c r="C64" s="11">
        <v>7.3</v>
      </c>
      <c r="D64" s="11">
        <v>5.7</v>
      </c>
      <c r="E64" s="11">
        <v>6</v>
      </c>
      <c r="F64" s="11">
        <v>5.8</v>
      </c>
      <c r="G64" s="11">
        <v>7.2</v>
      </c>
      <c r="H64" s="11">
        <v>6.7</v>
      </c>
      <c r="I64" s="11">
        <v>7.5</v>
      </c>
      <c r="J64" s="11">
        <v>6.9</v>
      </c>
      <c r="K64" s="11">
        <v>7.7</v>
      </c>
    </row>
    <row r="65" spans="1:11" ht="38.25" x14ac:dyDescent="0.25">
      <c r="A65" s="18" t="s">
        <v>42</v>
      </c>
      <c r="B65" s="6" t="s">
        <v>41</v>
      </c>
      <c r="C65" s="11">
        <v>22.6</v>
      </c>
      <c r="D65" s="11">
        <v>17</v>
      </c>
      <c r="E65" s="11">
        <v>18.8</v>
      </c>
      <c r="F65" s="11">
        <v>18.8</v>
      </c>
      <c r="G65" s="11">
        <v>18.399999999999999</v>
      </c>
      <c r="H65" s="11">
        <v>19</v>
      </c>
      <c r="I65" s="11">
        <v>18</v>
      </c>
      <c r="J65" s="11">
        <v>18.8</v>
      </c>
      <c r="K65" s="11">
        <v>17.600000000000001</v>
      </c>
    </row>
    <row r="66" spans="1:11" ht="38.25" x14ac:dyDescent="0.25">
      <c r="A66" s="18" t="s">
        <v>43</v>
      </c>
      <c r="B66" s="6" t="s">
        <v>44</v>
      </c>
      <c r="C66" s="11">
        <f>C64-C65</f>
        <v>-15.3</v>
      </c>
      <c r="D66" s="11">
        <f>D64-D65</f>
        <v>-11.3</v>
      </c>
      <c r="E66" s="11">
        <f t="shared" ref="E66:K66" si="17">E64-E65</f>
        <v>-12.8</v>
      </c>
      <c r="F66" s="11">
        <f t="shared" si="17"/>
        <v>-13</v>
      </c>
      <c r="G66" s="11">
        <f t="shared" si="17"/>
        <v>-11.2</v>
      </c>
      <c r="H66" s="11">
        <f t="shared" si="17"/>
        <v>-12.3</v>
      </c>
      <c r="I66" s="11">
        <f t="shared" si="17"/>
        <v>-10.5</v>
      </c>
      <c r="J66" s="11">
        <f t="shared" si="17"/>
        <v>-11.9</v>
      </c>
      <c r="K66" s="11">
        <f t="shared" si="17"/>
        <v>-9.9000000000000021</v>
      </c>
    </row>
    <row r="67" spans="1:11" ht="38.25" x14ac:dyDescent="0.25">
      <c r="A67" s="18" t="s">
        <v>45</v>
      </c>
      <c r="B67" s="6" t="s">
        <v>46</v>
      </c>
      <c r="C67" s="11">
        <v>3.8</v>
      </c>
      <c r="D67" s="11">
        <v>6</v>
      </c>
      <c r="E67" s="11">
        <v>5</v>
      </c>
      <c r="F67" s="11">
        <v>-1</v>
      </c>
      <c r="G67" s="11">
        <v>3</v>
      </c>
      <c r="H67" s="11">
        <v>-1</v>
      </c>
      <c r="I67" s="11">
        <v>2</v>
      </c>
      <c r="J67" s="11">
        <v>-1</v>
      </c>
      <c r="K67" s="11">
        <v>3</v>
      </c>
    </row>
    <row r="68" spans="1:11" ht="27.75" customHeight="1" x14ac:dyDescent="0.25">
      <c r="A68" s="16" t="s">
        <v>65</v>
      </c>
      <c r="B68" s="17"/>
      <c r="C68" s="11"/>
      <c r="D68" s="11"/>
      <c r="E68" s="11"/>
      <c r="F68" s="11"/>
      <c r="G68" s="11"/>
      <c r="H68" s="11"/>
      <c r="I68" s="11"/>
      <c r="J68" s="11"/>
      <c r="K68" s="11"/>
    </row>
    <row r="69" spans="1:11" ht="40.5" customHeight="1" x14ac:dyDescent="0.25">
      <c r="A69" s="17" t="s">
        <v>47</v>
      </c>
      <c r="B69" s="6" t="s">
        <v>29</v>
      </c>
      <c r="C69" s="11">
        <v>6075</v>
      </c>
      <c r="D69" s="11">
        <v>6097</v>
      </c>
      <c r="E69" s="11">
        <v>6108</v>
      </c>
      <c r="F69" s="11">
        <v>6115</v>
      </c>
      <c r="G69" s="11">
        <v>6115</v>
      </c>
      <c r="H69" s="11">
        <v>6115</v>
      </c>
      <c r="I69" s="11">
        <v>6115</v>
      </c>
      <c r="J69" s="11">
        <v>6115</v>
      </c>
      <c r="K69" s="11">
        <v>6115</v>
      </c>
    </row>
    <row r="70" spans="1:11" ht="22.5" customHeight="1" x14ac:dyDescent="0.25">
      <c r="A70" s="30" t="s">
        <v>48</v>
      </c>
      <c r="B70" s="11" t="s">
        <v>10</v>
      </c>
      <c r="C70" s="10">
        <v>2564.3000000000002</v>
      </c>
      <c r="D70" s="10">
        <v>2906.88</v>
      </c>
      <c r="E70" s="10">
        <v>2956.44</v>
      </c>
      <c r="F70" s="10">
        <v>3074.62</v>
      </c>
      <c r="G70" s="10">
        <v>3074.62</v>
      </c>
      <c r="H70" s="10">
        <v>3215.4</v>
      </c>
      <c r="I70" s="10">
        <v>3215.4</v>
      </c>
      <c r="J70" s="10">
        <v>3388.18</v>
      </c>
      <c r="K70" s="10">
        <v>3388.18</v>
      </c>
    </row>
    <row r="71" spans="1:11" ht="38.25" x14ac:dyDescent="0.25">
      <c r="A71" s="30"/>
      <c r="B71" s="6" t="s">
        <v>17</v>
      </c>
      <c r="C71" s="10">
        <v>110.4</v>
      </c>
      <c r="D71" s="10">
        <f>D70/C70*100</f>
        <v>113.35959131146902</v>
      </c>
      <c r="E71" s="10">
        <f t="shared" ref="E71:F71" si="18">E70/D70*100</f>
        <v>101.70492073976223</v>
      </c>
      <c r="F71" s="10">
        <f t="shared" si="18"/>
        <v>103.99737522155024</v>
      </c>
      <c r="G71" s="10">
        <f>G70/E70*100</f>
        <v>103.99737522155024</v>
      </c>
      <c r="H71" s="10">
        <f t="shared" ref="H71:K71" si="19">H70/F70*100</f>
        <v>104.57877721474524</v>
      </c>
      <c r="I71" s="10">
        <f t="shared" si="19"/>
        <v>104.57877721474524</v>
      </c>
      <c r="J71" s="10">
        <f t="shared" si="19"/>
        <v>105.37351495925856</v>
      </c>
      <c r="K71" s="10">
        <f t="shared" si="19"/>
        <v>105.37351495925856</v>
      </c>
    </row>
    <row r="72" spans="1:11" ht="23.25" customHeight="1" x14ac:dyDescent="0.25">
      <c r="A72" s="30" t="s">
        <v>49</v>
      </c>
      <c r="B72" s="6" t="s">
        <v>50</v>
      </c>
      <c r="C72" s="10">
        <f>C70/C69/12*1000000</f>
        <v>35175.582990397808</v>
      </c>
      <c r="D72" s="10">
        <f t="shared" ref="D72:J72" si="20">D70/D69/12*1000000</f>
        <v>39731.015253403311</v>
      </c>
      <c r="E72" s="10">
        <f t="shared" si="20"/>
        <v>40335.625409299282</v>
      </c>
      <c r="F72" s="10">
        <f t="shared" si="20"/>
        <v>41899.972744617065</v>
      </c>
      <c r="G72" s="10">
        <f t="shared" si="20"/>
        <v>41899.972744617065</v>
      </c>
      <c r="H72" s="10">
        <f t="shared" si="20"/>
        <v>43818.479149632047</v>
      </c>
      <c r="I72" s="10">
        <f t="shared" si="20"/>
        <v>43818.479149632047</v>
      </c>
      <c r="J72" s="10">
        <f t="shared" si="20"/>
        <v>46173.071681657129</v>
      </c>
      <c r="K72" s="10">
        <f>K70/K69/12*1000000</f>
        <v>46173.071681657129</v>
      </c>
    </row>
    <row r="73" spans="1:11" ht="40.5" customHeight="1" x14ac:dyDescent="0.25">
      <c r="A73" s="30"/>
      <c r="B73" s="6" t="s">
        <v>17</v>
      </c>
      <c r="C73" s="10">
        <v>111</v>
      </c>
      <c r="D73" s="10">
        <f>D72/C72*100</f>
        <v>112.9505522744258</v>
      </c>
      <c r="E73" s="10">
        <f>E72/D72*100</f>
        <v>101.52175863626888</v>
      </c>
      <c r="F73" s="10">
        <f>F72/E72*100</f>
        <v>103.87832671352885</v>
      </c>
      <c r="G73" s="10">
        <f>G72/E72*100</f>
        <v>103.87832671352885</v>
      </c>
      <c r="H73" s="10">
        <f t="shared" ref="H73:K73" si="21">H72/F72*100</f>
        <v>104.57877721474522</v>
      </c>
      <c r="I73" s="10">
        <f t="shared" si="21"/>
        <v>104.57877721474522</v>
      </c>
      <c r="J73" s="10">
        <f t="shared" si="21"/>
        <v>105.3735149592586</v>
      </c>
      <c r="K73" s="10">
        <f t="shared" si="21"/>
        <v>105.3735149592586</v>
      </c>
    </row>
    <row r="74" spans="1:11" ht="43.5" customHeight="1" x14ac:dyDescent="0.25">
      <c r="A74" s="17" t="s">
        <v>60</v>
      </c>
      <c r="B74" s="6" t="s">
        <v>29</v>
      </c>
      <c r="C74" s="11">
        <v>73</v>
      </c>
      <c r="D74" s="11">
        <v>66</v>
      </c>
      <c r="E74" s="11">
        <v>84</v>
      </c>
      <c r="F74" s="11">
        <v>90</v>
      </c>
      <c r="G74" s="11">
        <v>82</v>
      </c>
      <c r="H74" s="11">
        <v>90</v>
      </c>
      <c r="I74" s="11">
        <v>80</v>
      </c>
      <c r="J74" s="11">
        <v>88</v>
      </c>
      <c r="K74" s="11">
        <v>78</v>
      </c>
    </row>
    <row r="75" spans="1:11" ht="39" customHeight="1" x14ac:dyDescent="0.25"/>
    <row r="76" spans="1:11" ht="18.75" customHeight="1" x14ac:dyDescent="0.3">
      <c r="A76" s="22"/>
      <c r="B76" s="23"/>
      <c r="C76" s="23"/>
      <c r="D76" s="23"/>
      <c r="E76" s="23"/>
      <c r="F76" s="23"/>
      <c r="G76" s="23"/>
      <c r="H76" s="23"/>
      <c r="I76" s="23"/>
      <c r="J76" s="23"/>
      <c r="K76" s="23"/>
    </row>
    <row r="78" spans="1:11" x14ac:dyDescent="0.25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</row>
    <row r="79" spans="1:11" ht="16.5" customHeight="1" x14ac:dyDescent="0.25"/>
  </sheetData>
  <mergeCells count="35">
    <mergeCell ref="A5:A7"/>
    <mergeCell ref="B5:B7"/>
    <mergeCell ref="C5:D5"/>
    <mergeCell ref="F5:K5"/>
    <mergeCell ref="C6:C7"/>
    <mergeCell ref="D6:D7"/>
    <mergeCell ref="E6:E7"/>
    <mergeCell ref="F6:G6"/>
    <mergeCell ref="H6:I6"/>
    <mergeCell ref="J6:K6"/>
    <mergeCell ref="A41:A42"/>
    <mergeCell ref="A22:A23"/>
    <mergeCell ref="A24:A25"/>
    <mergeCell ref="A26:A27"/>
    <mergeCell ref="A10:A11"/>
    <mergeCell ref="A13:A14"/>
    <mergeCell ref="A15:A16"/>
    <mergeCell ref="A17:A18"/>
    <mergeCell ref="A19:A20"/>
    <mergeCell ref="A76:K76"/>
    <mergeCell ref="A78:K78"/>
    <mergeCell ref="A1:K1"/>
    <mergeCell ref="A2:K2"/>
    <mergeCell ref="A3:K3"/>
    <mergeCell ref="A4:K4"/>
    <mergeCell ref="A70:A71"/>
    <mergeCell ref="A72:A73"/>
    <mergeCell ref="A43:A44"/>
    <mergeCell ref="A45:A46"/>
    <mergeCell ref="A50:A51"/>
    <mergeCell ref="A53:A54"/>
    <mergeCell ref="A29:A30"/>
    <mergeCell ref="A33:A34"/>
    <mergeCell ref="A35:A36"/>
    <mergeCell ref="A38:A39"/>
  </mergeCells>
  <pageMargins left="0.39370078740157483" right="0.39370078740157483" top="0.78740157480314965" bottom="0.39370078740157483" header="0.31496062992125984" footer="0.31496062992125984"/>
  <pageSetup paperSize="9" fitToHeight="0" orientation="landscape" r:id="rId1"/>
  <headerFooter differentFirst="1">
    <oddHeader>&amp;C&amp;"Times New Roman,обычный"&amp;P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2023-12-05T12:50:49Z</dcterms:modified>
</cp:coreProperties>
</file>