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\Documents\Разработка прогноза в 2024 году\На сайт обсуждение декабрь 2024\"/>
    </mc:Choice>
  </mc:AlternateContent>
  <bookViews>
    <workbookView xWindow="0" yWindow="0" windowWidth="23010" windowHeight="12360"/>
  </bookViews>
  <sheets>
    <sheet name="Лист1" sheetId="1" r:id="rId1"/>
    <sheet name="Лист2" sheetId="2" r:id="rId2"/>
    <sheet name="Лист3" sheetId="3" r:id="rId3"/>
  </sheets>
  <definedNames>
    <definedName name="Print_Titles" localSheetId="0">Лист1!$5:$7</definedName>
  </definedNames>
  <calcPr calcId="152511"/>
</workbook>
</file>

<file path=xl/calcChain.xml><?xml version="1.0" encoding="utf-8"?>
<calcChain xmlns="http://schemas.openxmlformats.org/spreadsheetml/2006/main">
  <c r="J44" i="1" l="1"/>
  <c r="J46" i="1"/>
  <c r="G46" i="1"/>
  <c r="G44" i="1"/>
  <c r="F46" i="1"/>
  <c r="F44" i="1"/>
  <c r="E44" i="1"/>
  <c r="E46" i="1"/>
  <c r="H46" i="1" l="1"/>
  <c r="D46" i="1"/>
  <c r="H44" i="1"/>
  <c r="J42" i="1"/>
  <c r="F42" i="1"/>
  <c r="K42" i="1"/>
  <c r="I42" i="1"/>
  <c r="G42" i="1"/>
  <c r="E42" i="1"/>
  <c r="D42" i="1"/>
  <c r="J34" i="1"/>
  <c r="H34" i="1"/>
  <c r="F34" i="1"/>
  <c r="G34" i="1"/>
  <c r="E34" i="1"/>
  <c r="J30" i="1"/>
  <c r="H30" i="1"/>
  <c r="F30" i="1"/>
  <c r="K30" i="1"/>
  <c r="I30" i="1"/>
  <c r="G30" i="1"/>
  <c r="E30" i="1"/>
  <c r="J27" i="1"/>
  <c r="H27" i="1"/>
  <c r="F27" i="1"/>
  <c r="J25" i="1"/>
  <c r="H25" i="1"/>
  <c r="F25" i="1"/>
  <c r="J23" i="1"/>
  <c r="H23" i="1"/>
  <c r="F23" i="1"/>
  <c r="K27" i="1"/>
  <c r="I27" i="1"/>
  <c r="G27" i="1"/>
  <c r="E27" i="1"/>
  <c r="K25" i="1"/>
  <c r="I25" i="1"/>
  <c r="G25" i="1"/>
  <c r="E25" i="1"/>
  <c r="G23" i="1"/>
  <c r="E23" i="1"/>
  <c r="F62" i="1" l="1"/>
  <c r="K46" i="1" l="1"/>
  <c r="I46" i="1"/>
  <c r="K44" i="1"/>
  <c r="I44" i="1"/>
  <c r="D44" i="1"/>
  <c r="H42" i="1"/>
  <c r="H51" i="1" l="1"/>
  <c r="I51" i="1"/>
  <c r="J51" i="1"/>
  <c r="K51" i="1"/>
  <c r="G51" i="1"/>
  <c r="E51" i="1"/>
  <c r="F51" i="1"/>
  <c r="D51" i="1"/>
  <c r="H16" i="1" l="1"/>
  <c r="I16" i="1"/>
  <c r="J16" i="1"/>
  <c r="K16" i="1"/>
  <c r="G16" i="1"/>
  <c r="E16" i="1"/>
  <c r="F16" i="1"/>
  <c r="D16" i="1"/>
  <c r="H71" i="1" l="1"/>
  <c r="I71" i="1"/>
  <c r="J71" i="1"/>
  <c r="K71" i="1"/>
  <c r="G71" i="1"/>
  <c r="E71" i="1"/>
  <c r="F71" i="1"/>
  <c r="E72" i="1"/>
  <c r="F72" i="1"/>
  <c r="G72" i="1"/>
  <c r="G73" i="1" s="1"/>
  <c r="H72" i="1"/>
  <c r="H73" i="1" s="1"/>
  <c r="I72" i="1"/>
  <c r="I73" i="1" s="1"/>
  <c r="J72" i="1"/>
  <c r="J73" i="1" s="1"/>
  <c r="K72" i="1"/>
  <c r="K73" i="1" s="1"/>
  <c r="F73" i="1" l="1"/>
  <c r="D72" i="1"/>
  <c r="E73" i="1" s="1"/>
  <c r="D71" i="1"/>
  <c r="E66" i="1"/>
  <c r="F66" i="1"/>
  <c r="G66" i="1"/>
  <c r="H66" i="1"/>
  <c r="I66" i="1"/>
  <c r="J66" i="1"/>
  <c r="K66" i="1"/>
  <c r="D66" i="1"/>
  <c r="H62" i="1"/>
  <c r="I62" i="1"/>
  <c r="G62" i="1"/>
  <c r="E62" i="1"/>
  <c r="D62" i="1"/>
  <c r="E58" i="1"/>
  <c r="F58" i="1"/>
  <c r="G58" i="1"/>
  <c r="H58" i="1"/>
  <c r="I58" i="1"/>
  <c r="J58" i="1"/>
  <c r="K58" i="1"/>
  <c r="D58" i="1"/>
  <c r="D73" i="1" l="1"/>
  <c r="H54" i="1"/>
  <c r="I54" i="1"/>
  <c r="J54" i="1"/>
  <c r="K54" i="1"/>
  <c r="G54" i="1"/>
  <c r="F54" i="1"/>
  <c r="E54" i="1"/>
  <c r="D54" i="1"/>
  <c r="D27" i="1" l="1"/>
  <c r="D25" i="1"/>
  <c r="D22" i="1"/>
  <c r="E22" i="1"/>
  <c r="F22" i="1"/>
  <c r="G22" i="1"/>
  <c r="H22" i="1"/>
  <c r="I22" i="1"/>
  <c r="I23" i="1" s="1"/>
  <c r="J22" i="1"/>
  <c r="K22" i="1"/>
  <c r="K23" i="1" s="1"/>
  <c r="C22" i="1"/>
  <c r="D23" i="1" l="1"/>
  <c r="D10" i="1"/>
  <c r="E10" i="1"/>
  <c r="F10" i="1"/>
  <c r="G10" i="1"/>
  <c r="H10" i="1"/>
  <c r="I10" i="1"/>
  <c r="J10" i="1"/>
  <c r="J11" i="1" s="1"/>
  <c r="K10" i="1"/>
  <c r="C10" i="1"/>
  <c r="H14" i="1"/>
  <c r="I14" i="1"/>
  <c r="J14" i="1"/>
  <c r="K14" i="1"/>
  <c r="G14" i="1"/>
  <c r="E14" i="1"/>
  <c r="F14" i="1"/>
  <c r="D14" i="1"/>
  <c r="D30" i="1"/>
  <c r="K34" i="1"/>
  <c r="I34" i="1"/>
  <c r="D34" i="1"/>
  <c r="H39" i="1"/>
  <c r="I39" i="1"/>
  <c r="J39" i="1"/>
  <c r="K39" i="1"/>
  <c r="G39" i="1"/>
  <c r="F39" i="1"/>
  <c r="E39" i="1"/>
  <c r="H36" i="1"/>
  <c r="I36" i="1"/>
  <c r="J36" i="1"/>
  <c r="K36" i="1"/>
  <c r="G36" i="1"/>
  <c r="F36" i="1"/>
  <c r="E36" i="1"/>
  <c r="D39" i="1"/>
  <c r="D36" i="1"/>
  <c r="D11" i="1" l="1"/>
  <c r="K11" i="1"/>
  <c r="I11" i="1"/>
  <c r="G11" i="1"/>
  <c r="E11" i="1"/>
  <c r="H11" i="1"/>
  <c r="F11" i="1"/>
</calcChain>
</file>

<file path=xl/sharedStrings.xml><?xml version="1.0" encoding="utf-8"?>
<sst xmlns="http://schemas.openxmlformats.org/spreadsheetml/2006/main" count="117" uniqueCount="71">
  <si>
    <t>Приложение 1</t>
  </si>
  <si>
    <t>Основные показатели прогноза социально-экономического развития</t>
  </si>
  <si>
    <t>Показатели</t>
  </si>
  <si>
    <t>Единица измерения</t>
  </si>
  <si>
    <t>отчет</t>
  </si>
  <si>
    <t>оценка</t>
  </si>
  <si>
    <t>прогноз</t>
  </si>
  <si>
    <t>консерва-тивный вариант</t>
  </si>
  <si>
    <t>базовый вариант</t>
  </si>
  <si>
    <t>Промышленное производство</t>
  </si>
  <si>
    <t>Индекс промышленного производства</t>
  </si>
  <si>
    <t>в % к предыдущему году                                                  (в сопоставимых ценах)</t>
  </si>
  <si>
    <t>Объем отгруженных товаров собственного производства, выполненных работ и услуг собственными силами по промышленным видам экономической деятельности - всего</t>
  </si>
  <si>
    <t>млн рублей</t>
  </si>
  <si>
    <t>в % к предыдущему году                                                  (в действующих ценах)</t>
  </si>
  <si>
    <t>в том числе:</t>
  </si>
  <si>
    <t>Добыча полезных ископаемых</t>
  </si>
  <si>
    <t>Обрабатывающие производства</t>
  </si>
  <si>
    <t xml:space="preserve">Обеспечение электрической энергией, газом и паром; кондиционирование воздуха </t>
  </si>
  <si>
    <t xml:space="preserve">Водоснабжение; водоотведение, организация сбора и утилизации отходов, деятельность по ликвидации загрязнений </t>
  </si>
  <si>
    <t>Сельское хозяйство</t>
  </si>
  <si>
    <t>Объем производства продукции сельского хозяйства</t>
  </si>
  <si>
    <t>Продукция растениеводства</t>
  </si>
  <si>
    <t>Продукция животноводства</t>
  </si>
  <si>
    <t>Инвестиции</t>
  </si>
  <si>
    <t>Объем инвестиции в основной капитал                                                                        (за счет всех источников финансирования)</t>
  </si>
  <si>
    <t>Объем  инвестиций в основной капитал (без субъектов малого предпринимательства и объема инвестиций, не наблюдаемых прямыми статистическими методами)</t>
  </si>
  <si>
    <t>Строительство</t>
  </si>
  <si>
    <t>Объем выполненных работ по виду деятельности «Строительство»</t>
  </si>
  <si>
    <t>Строительство жилых домов</t>
  </si>
  <si>
    <t>кв. метров</t>
  </si>
  <si>
    <t>в % к предыдущему году</t>
  </si>
  <si>
    <t>населением</t>
  </si>
  <si>
    <t>Потребительский рынок</t>
  </si>
  <si>
    <t>Оборот розничной торговли</t>
  </si>
  <si>
    <t>Оборот общественного питания</t>
  </si>
  <si>
    <t>Объем платных услуг населению</t>
  </si>
  <si>
    <t>Малое и среднее предпринимательство</t>
  </si>
  <si>
    <r>
      <t xml:space="preserve">Количество малых и средних предприятий (включая микропредприятия) (на конец года) </t>
    </r>
    <r>
      <rPr>
        <i/>
        <sz val="10"/>
        <color theme="1"/>
        <rFont val="Times New Roman"/>
        <family val="1"/>
        <charset val="204"/>
      </rPr>
      <t>по данным ЕРСМП</t>
    </r>
  </si>
  <si>
    <t>единиц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</si>
  <si>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</si>
  <si>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человек</t>
  </si>
  <si>
    <r>
      <t xml:space="preserve">Оборот малых и средних предприятий (включая микропредприятия) </t>
    </r>
    <r>
      <rPr>
        <i/>
        <sz val="10"/>
        <color theme="1"/>
        <rFont val="Times New Roman"/>
        <family val="1"/>
        <charset val="204"/>
      </rPr>
      <t>по данным Белгородстата</t>
    </r>
  </si>
  <si>
    <t>Финансы</t>
  </si>
  <si>
    <t>Прибыль для целей налогообложения - всего</t>
  </si>
  <si>
    <t>Бюджетный баланс</t>
  </si>
  <si>
    <t>Собственные доходы  бюджета муниципального района (городского округа)</t>
  </si>
  <si>
    <t>тыс. рублей</t>
  </si>
  <si>
    <t>Расходы бюджета муниципального района (городского округа)</t>
  </si>
  <si>
    <t>Дефицит (-), профицит (+) бюджета</t>
  </si>
  <si>
    <t>Население</t>
  </si>
  <si>
    <t xml:space="preserve">Численность населения </t>
  </si>
  <si>
    <t>на 1 января</t>
  </si>
  <si>
    <t>тыс. человек</t>
  </si>
  <si>
    <t>среднегодовая</t>
  </si>
  <si>
    <t>Численность населения трудоспособного возраста              (на 1 января)</t>
  </si>
  <si>
    <t>Коэффициент рождаемости</t>
  </si>
  <si>
    <t>человек                            на 1000 населения</t>
  </si>
  <si>
    <t>Коэффициент смертности</t>
  </si>
  <si>
    <t>Коэффициент естественной убыли населения</t>
  </si>
  <si>
    <t>человек                               на 1000 населения</t>
  </si>
  <si>
    <t>Коэффициент миграционного прироста</t>
  </si>
  <si>
    <t>человек                                на 1000 населения</t>
  </si>
  <si>
    <t>Труд, занятость и уровень жизни населения</t>
  </si>
  <si>
    <t>Среднесписочная численность работников   (по полному кругу организаций)</t>
  </si>
  <si>
    <t>Фонд начисленной заработной платы работников организаций</t>
  </si>
  <si>
    <t>Среднемесячная номинальная начисленная заработная плата работников организаций – всего</t>
  </si>
  <si>
    <t>рублей</t>
  </si>
  <si>
    <t>Численность официально зарегистрированных безработных на конец года</t>
  </si>
  <si>
    <t>муниципального района "Волоконовский район" Белгородской области на 2025-2027 годы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</si>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</sst>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 Cy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5" fillId="0" borderId="0"/>
    <xf numFmtId="0" fontId="19" fillId="0" borderId="0"/>
  </cellStyleXfs>
  <cellXfs count="52">
    <xf numFmtId="0" fontId="0" fillId="0" borderId="0" xfId="0"/>
    <xf numFmtId="0" fontId="0" fillId="0" borderId="8" xfId="0" applyFill="1" applyBorder="1"/>
    <xf numFmtId="1" fontId="14" fillId="0" borderId="8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5" xfId="0" applyFont="1" applyFill="1" applyBorder="1" applyAlignment="1" applyProtection="1">
      <alignment horizontal="centerContinuous" vertical="center" wrapText="1"/>
    </xf>
    <xf numFmtId="0" fontId="3" fillId="0" borderId="0" xfId="0" applyFont="1" applyFill="1" applyProtection="1"/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/>
    </xf>
    <xf numFmtId="164" fontId="18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4" fontId="14" fillId="0" borderId="9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164" fontId="0" fillId="0" borderId="0" xfId="0" applyNumberFormat="1" applyFill="1"/>
    <xf numFmtId="0" fontId="7" fillId="0" borderId="5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0" xfId="0" applyFill="1" applyBorder="1"/>
    <xf numFmtId="0" fontId="9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164" fontId="17" fillId="0" borderId="5" xfId="1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/>
    </xf>
    <xf numFmtId="0" fontId="19" fillId="0" borderId="0" xfId="2" applyFill="1"/>
    <xf numFmtId="0" fontId="16" fillId="0" borderId="0" xfId="2" applyFont="1" applyFill="1" applyAlignment="1">
      <alignment horizontal="left"/>
    </xf>
    <xf numFmtId="0" fontId="20" fillId="0" borderId="0" xfId="2" applyFont="1" applyFill="1" applyAlignment="1">
      <alignment horizontal="left"/>
    </xf>
    <xf numFmtId="0" fontId="7" fillId="0" borderId="5" xfId="0" applyFont="1" applyFill="1" applyBorder="1" applyAlignment="1">
      <alignment vertical="center" wrapText="1"/>
    </xf>
    <xf numFmtId="0" fontId="13" fillId="0" borderId="0" xfId="2" applyFont="1" applyFill="1" applyAlignment="1">
      <alignment horizontal="left"/>
    </xf>
    <xf numFmtId="0" fontId="21" fillId="0" borderId="0" xfId="2" applyFont="1" applyFill="1" applyAlignment="1">
      <alignment horizontal="left"/>
    </xf>
    <xf numFmtId="0" fontId="8" fillId="0" borderId="5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 vertical="top"/>
    </xf>
    <xf numFmtId="0" fontId="12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zoomScale="96" workbookViewId="0">
      <selection activeCell="P9" sqref="P9"/>
    </sheetView>
  </sheetViews>
  <sheetFormatPr defaultRowHeight="15" x14ac:dyDescent="0.25"/>
  <cols>
    <col min="1" max="1" width="27.7109375" style="3" customWidth="1"/>
    <col min="2" max="2" width="15.140625" style="3" customWidth="1"/>
    <col min="3" max="11" width="10" style="3" bestFit="1" customWidth="1"/>
    <col min="12" max="16384" width="9.140625" style="3"/>
  </cols>
  <sheetData>
    <row r="1" spans="1:11" ht="27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.75" x14ac:dyDescent="0.3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.75" x14ac:dyDescent="0.3">
      <c r="A3" s="39" t="s">
        <v>69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5" customFormat="1" ht="15" customHeight="1" x14ac:dyDescent="0.2">
      <c r="A5" s="41" t="s">
        <v>2</v>
      </c>
      <c r="B5" s="43" t="s">
        <v>3</v>
      </c>
      <c r="C5" s="45" t="s">
        <v>4</v>
      </c>
      <c r="D5" s="46"/>
      <c r="E5" s="4" t="s">
        <v>5</v>
      </c>
      <c r="F5" s="45" t="s">
        <v>6</v>
      </c>
      <c r="G5" s="47"/>
      <c r="H5" s="47"/>
      <c r="I5" s="47"/>
      <c r="J5" s="47"/>
      <c r="K5" s="46"/>
    </row>
    <row r="6" spans="1:11" s="5" customFormat="1" ht="15" customHeight="1" x14ac:dyDescent="0.2">
      <c r="A6" s="42"/>
      <c r="B6" s="44"/>
      <c r="C6" s="41">
        <v>2022</v>
      </c>
      <c r="D6" s="41">
        <v>2023</v>
      </c>
      <c r="E6" s="41">
        <v>2024</v>
      </c>
      <c r="F6" s="45">
        <v>2025</v>
      </c>
      <c r="G6" s="49"/>
      <c r="H6" s="45">
        <v>2026</v>
      </c>
      <c r="I6" s="50"/>
      <c r="J6" s="45">
        <v>2027</v>
      </c>
      <c r="K6" s="51"/>
    </row>
    <row r="7" spans="1:11" s="5" customFormat="1" ht="35.25" customHeight="1" x14ac:dyDescent="0.2">
      <c r="A7" s="42"/>
      <c r="B7" s="44"/>
      <c r="C7" s="42"/>
      <c r="D7" s="42"/>
      <c r="E7" s="48"/>
      <c r="F7" s="6" t="s">
        <v>7</v>
      </c>
      <c r="G7" s="6" t="s">
        <v>8</v>
      </c>
      <c r="H7" s="6" t="s">
        <v>7</v>
      </c>
      <c r="I7" s="6" t="s">
        <v>8</v>
      </c>
      <c r="J7" s="6" t="s">
        <v>7</v>
      </c>
      <c r="K7" s="6" t="s">
        <v>8</v>
      </c>
    </row>
    <row r="8" spans="1:11" ht="27" customHeight="1" x14ac:dyDescent="0.25">
      <c r="A8" s="7" t="s">
        <v>9</v>
      </c>
      <c r="B8" s="8"/>
      <c r="C8" s="9"/>
      <c r="D8" s="9"/>
      <c r="E8" s="9"/>
      <c r="F8" s="9"/>
      <c r="G8" s="9"/>
      <c r="H8" s="9"/>
      <c r="I8" s="9"/>
      <c r="J8" s="9"/>
      <c r="K8" s="9"/>
    </row>
    <row r="9" spans="1:11" ht="45" x14ac:dyDescent="0.25">
      <c r="A9" s="8" t="s">
        <v>10</v>
      </c>
      <c r="B9" s="10" t="s">
        <v>11</v>
      </c>
      <c r="C9" s="11">
        <v>94.5</v>
      </c>
      <c r="D9" s="11">
        <v>128.9</v>
      </c>
      <c r="E9" s="11">
        <v>103</v>
      </c>
      <c r="F9" s="11">
        <v>101.8</v>
      </c>
      <c r="G9" s="11">
        <v>101.8</v>
      </c>
      <c r="H9" s="11">
        <v>101.8</v>
      </c>
      <c r="I9" s="11">
        <v>101.8</v>
      </c>
      <c r="J9" s="11">
        <v>102</v>
      </c>
      <c r="K9" s="11">
        <v>102</v>
      </c>
    </row>
    <row r="10" spans="1:11" ht="43.5" customHeight="1" x14ac:dyDescent="0.25">
      <c r="A10" s="33" t="s">
        <v>12</v>
      </c>
      <c r="B10" s="10" t="s">
        <v>13</v>
      </c>
      <c r="C10" s="11">
        <f>C13+C15+C17+C19</f>
        <v>11991.800000000001</v>
      </c>
      <c r="D10" s="11">
        <f t="shared" ref="D10:K10" si="0">D13+D15+D17+D19</f>
        <v>12891.499999999998</v>
      </c>
      <c r="E10" s="11">
        <f t="shared" si="0"/>
        <v>12947.6</v>
      </c>
      <c r="F10" s="11">
        <f t="shared" si="0"/>
        <v>13049.799999999997</v>
      </c>
      <c r="G10" s="11">
        <f t="shared" si="0"/>
        <v>13049.799999999997</v>
      </c>
      <c r="H10" s="11">
        <f t="shared" si="0"/>
        <v>13299.6</v>
      </c>
      <c r="I10" s="11">
        <f t="shared" si="0"/>
        <v>13299.6</v>
      </c>
      <c r="J10" s="11">
        <f t="shared" si="0"/>
        <v>13581.199999999999</v>
      </c>
      <c r="K10" s="11">
        <f t="shared" si="0"/>
        <v>13581.199999999999</v>
      </c>
    </row>
    <row r="11" spans="1:11" ht="47.25" customHeight="1" x14ac:dyDescent="0.25">
      <c r="A11" s="33"/>
      <c r="B11" s="10" t="s">
        <v>14</v>
      </c>
      <c r="C11" s="11">
        <v>108.3</v>
      </c>
      <c r="D11" s="11">
        <f>D10/C10*100</f>
        <v>107.50262679497655</v>
      </c>
      <c r="E11" s="11">
        <f t="shared" ref="E11:F11" si="1">E10/D10*100</f>
        <v>100.4351704611566</v>
      </c>
      <c r="F11" s="11">
        <f t="shared" si="1"/>
        <v>100.78933547530042</v>
      </c>
      <c r="G11" s="11">
        <f>G10/E10*100</f>
        <v>100.78933547530042</v>
      </c>
      <c r="H11" s="11">
        <f t="shared" ref="H11:K11" si="2">H10/F10*100</f>
        <v>101.91420558169477</v>
      </c>
      <c r="I11" s="11">
        <f t="shared" si="2"/>
        <v>101.91420558169477</v>
      </c>
      <c r="J11" s="11">
        <f t="shared" si="2"/>
        <v>102.11735691298985</v>
      </c>
      <c r="K11" s="11">
        <f t="shared" si="2"/>
        <v>102.11735691298985</v>
      </c>
    </row>
    <row r="12" spans="1:11" x14ac:dyDescent="0.25">
      <c r="A12" s="8" t="s">
        <v>15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0.25" customHeight="1" x14ac:dyDescent="0.25">
      <c r="A13" s="33" t="s">
        <v>16</v>
      </c>
      <c r="B13" s="10" t="s">
        <v>13</v>
      </c>
      <c r="C13" s="11">
        <v>0.7</v>
      </c>
      <c r="D13" s="11">
        <v>0.8</v>
      </c>
      <c r="E13" s="11">
        <v>0.3</v>
      </c>
      <c r="F13" s="11">
        <v>0.8</v>
      </c>
      <c r="G13" s="11">
        <v>0.8</v>
      </c>
      <c r="H13" s="11">
        <v>0.8</v>
      </c>
      <c r="I13" s="11">
        <v>0.8</v>
      </c>
      <c r="J13" s="11">
        <v>0.8</v>
      </c>
      <c r="K13" s="11">
        <v>0.8</v>
      </c>
    </row>
    <row r="14" spans="1:11" ht="45.75" customHeight="1" x14ac:dyDescent="0.25">
      <c r="A14" s="33"/>
      <c r="B14" s="10" t="s">
        <v>14</v>
      </c>
      <c r="C14" s="11" t="s">
        <v>70</v>
      </c>
      <c r="D14" s="11">
        <f>D13/C13*100</f>
        <v>114.28571428571431</v>
      </c>
      <c r="E14" s="11">
        <f t="shared" ref="E14:F14" si="3">E13/D13*100</f>
        <v>37.499999999999993</v>
      </c>
      <c r="F14" s="11">
        <f t="shared" si="3"/>
        <v>266.66666666666669</v>
      </c>
      <c r="G14" s="11">
        <f>G13/E13*100</f>
        <v>266.66666666666669</v>
      </c>
      <c r="H14" s="11">
        <f t="shared" ref="H14:K14" si="4">H13/F13*100</f>
        <v>100</v>
      </c>
      <c r="I14" s="11">
        <f t="shared" si="4"/>
        <v>100</v>
      </c>
      <c r="J14" s="11">
        <f t="shared" si="4"/>
        <v>100</v>
      </c>
      <c r="K14" s="11">
        <f t="shared" si="4"/>
        <v>100</v>
      </c>
    </row>
    <row r="15" spans="1:11" ht="20.25" customHeight="1" x14ac:dyDescent="0.25">
      <c r="A15" s="33" t="s">
        <v>17</v>
      </c>
      <c r="B15" s="10" t="s">
        <v>13</v>
      </c>
      <c r="C15" s="11">
        <v>11832.6</v>
      </c>
      <c r="D15" s="11">
        <v>12779.9</v>
      </c>
      <c r="E15" s="12">
        <v>12829.6</v>
      </c>
      <c r="F15" s="12">
        <v>12923.9</v>
      </c>
      <c r="G15" s="11">
        <v>12923.9</v>
      </c>
      <c r="H15" s="12">
        <v>13168.2</v>
      </c>
      <c r="I15" s="12">
        <v>13168.2</v>
      </c>
      <c r="J15" s="12">
        <v>13443.9</v>
      </c>
      <c r="K15" s="12">
        <v>13443.9</v>
      </c>
    </row>
    <row r="16" spans="1:11" ht="45" customHeight="1" x14ac:dyDescent="0.25">
      <c r="A16" s="33"/>
      <c r="B16" s="10" t="s">
        <v>14</v>
      </c>
      <c r="C16" s="12">
        <v>109.3</v>
      </c>
      <c r="D16" s="12">
        <f>D15/C15*100</f>
        <v>108.00584824975068</v>
      </c>
      <c r="E16" s="12">
        <f t="shared" ref="E16:F16" si="5">E15/D15*100</f>
        <v>100.38889193186176</v>
      </c>
      <c r="F16" s="12">
        <f t="shared" si="5"/>
        <v>100.73501901851967</v>
      </c>
      <c r="G16" s="12">
        <f>G15/E15*100</f>
        <v>100.73501901851967</v>
      </c>
      <c r="H16" s="12">
        <f t="shared" ref="H16:K16" si="6">H15/F15*100</f>
        <v>101.89029627279692</v>
      </c>
      <c r="I16" s="12">
        <f t="shared" si="6"/>
        <v>101.89029627279692</v>
      </c>
      <c r="J16" s="12">
        <f t="shared" si="6"/>
        <v>102.09368022964414</v>
      </c>
      <c r="K16" s="12">
        <f t="shared" si="6"/>
        <v>102.09368022964414</v>
      </c>
    </row>
    <row r="17" spans="1:11" ht="20.25" customHeight="1" x14ac:dyDescent="0.25">
      <c r="A17" s="36" t="s">
        <v>18</v>
      </c>
      <c r="B17" s="13" t="s">
        <v>13</v>
      </c>
      <c r="C17" s="14">
        <v>75.5</v>
      </c>
      <c r="D17" s="14">
        <v>84.4</v>
      </c>
      <c r="E17" s="14">
        <v>89.5</v>
      </c>
      <c r="F17" s="14">
        <v>94.8</v>
      </c>
      <c r="G17" s="14">
        <v>94.8</v>
      </c>
      <c r="H17" s="14">
        <v>99.1</v>
      </c>
      <c r="I17" s="14">
        <v>99.1</v>
      </c>
      <c r="J17" s="14">
        <v>103.7</v>
      </c>
      <c r="K17" s="14">
        <v>103.7</v>
      </c>
    </row>
    <row r="18" spans="1:11" ht="47.25" customHeight="1" x14ac:dyDescent="0.25">
      <c r="A18" s="36"/>
      <c r="B18" s="13" t="s">
        <v>14</v>
      </c>
      <c r="C18" s="11">
        <v>104.9</v>
      </c>
      <c r="D18" s="11">
        <v>111.79</v>
      </c>
      <c r="E18" s="11">
        <v>106.042654028436</v>
      </c>
      <c r="F18" s="11">
        <v>105.92178770949721</v>
      </c>
      <c r="G18" s="11">
        <v>105.92178770949721</v>
      </c>
      <c r="H18" s="11">
        <v>104.53586497890295</v>
      </c>
      <c r="I18" s="11">
        <v>104.53586497890295</v>
      </c>
      <c r="J18" s="11">
        <v>104.64177598385469</v>
      </c>
      <c r="K18" s="11">
        <v>104.64177598385469</v>
      </c>
    </row>
    <row r="19" spans="1:11" ht="20.25" customHeight="1" x14ac:dyDescent="0.25">
      <c r="A19" s="36" t="s">
        <v>19</v>
      </c>
      <c r="B19" s="13" t="s">
        <v>13</v>
      </c>
      <c r="C19" s="11">
        <v>83</v>
      </c>
      <c r="D19" s="11">
        <v>26.4</v>
      </c>
      <c r="E19" s="11">
        <v>28.2</v>
      </c>
      <c r="F19" s="11">
        <v>30.3</v>
      </c>
      <c r="G19" s="11">
        <v>30.3</v>
      </c>
      <c r="H19" s="11">
        <v>31.5</v>
      </c>
      <c r="I19" s="11">
        <v>31.5</v>
      </c>
      <c r="J19" s="11">
        <v>32.799999999999997</v>
      </c>
      <c r="K19" s="11">
        <v>32.799999999999997</v>
      </c>
    </row>
    <row r="20" spans="1:11" ht="52.5" customHeight="1" x14ac:dyDescent="0.25">
      <c r="A20" s="36"/>
      <c r="B20" s="13" t="s">
        <v>14</v>
      </c>
      <c r="C20" s="11">
        <v>49.7</v>
      </c>
      <c r="D20" s="11">
        <v>31.8</v>
      </c>
      <c r="E20" s="11">
        <v>106.81818181818181</v>
      </c>
      <c r="F20" s="11">
        <v>107.44680851063831</v>
      </c>
      <c r="G20" s="11">
        <v>107.44680851063831</v>
      </c>
      <c r="H20" s="11">
        <v>103.96039603960396</v>
      </c>
      <c r="I20" s="11">
        <v>103.96039603960396</v>
      </c>
      <c r="J20" s="11">
        <v>104.12698412698411</v>
      </c>
      <c r="K20" s="11">
        <v>104.12698412698411</v>
      </c>
    </row>
    <row r="21" spans="1:11" ht="27.75" customHeight="1" x14ac:dyDescent="0.25">
      <c r="A21" s="7" t="s">
        <v>20</v>
      </c>
      <c r="B21" s="8"/>
      <c r="C21" s="9"/>
      <c r="D21" s="9"/>
      <c r="E21" s="9"/>
      <c r="F21" s="9"/>
      <c r="G21" s="9"/>
      <c r="H21" s="9"/>
      <c r="I21" s="9"/>
      <c r="J21" s="9"/>
      <c r="K21" s="9"/>
    </row>
    <row r="22" spans="1:11" ht="24" customHeight="1" x14ac:dyDescent="0.25">
      <c r="A22" s="33" t="s">
        <v>21</v>
      </c>
      <c r="B22" s="13" t="s">
        <v>13</v>
      </c>
      <c r="C22" s="11">
        <f>C24+C26</f>
        <v>30230.300000000003</v>
      </c>
      <c r="D22" s="11">
        <f t="shared" ref="D22:K22" si="7">D24+D26</f>
        <v>26257.4</v>
      </c>
      <c r="E22" s="11">
        <f t="shared" si="7"/>
        <v>33081.699999999997</v>
      </c>
      <c r="F22" s="11">
        <f t="shared" si="7"/>
        <v>34224.199999999997</v>
      </c>
      <c r="G22" s="11">
        <f t="shared" si="7"/>
        <v>35152</v>
      </c>
      <c r="H22" s="11">
        <f t="shared" si="7"/>
        <v>35607.800000000003</v>
      </c>
      <c r="I22" s="11">
        <f t="shared" si="7"/>
        <v>36574.800000000003</v>
      </c>
      <c r="J22" s="11">
        <f t="shared" si="7"/>
        <v>37154.9</v>
      </c>
      <c r="K22" s="11">
        <f t="shared" si="7"/>
        <v>38083.599999999999</v>
      </c>
    </row>
    <row r="23" spans="1:11" ht="46.5" customHeight="1" x14ac:dyDescent="0.25">
      <c r="A23" s="33"/>
      <c r="B23" s="13" t="s">
        <v>11</v>
      </c>
      <c r="C23" s="15">
        <v>103.2</v>
      </c>
      <c r="D23" s="15">
        <f>D22/C22/0.977*100</f>
        <v>88.902648532310451</v>
      </c>
      <c r="E23" s="15">
        <f>E22/D22/1.076*100</f>
        <v>117.09108422556069</v>
      </c>
      <c r="F23" s="15">
        <f>F22/E22/1.051*100</f>
        <v>98.433464326865746</v>
      </c>
      <c r="G23" s="15">
        <f>G22/E22/1.056*100</f>
        <v>100.62324121154229</v>
      </c>
      <c r="H23" s="15">
        <f>H22/F22/1.04*100</f>
        <v>100.04110901283079</v>
      </c>
      <c r="I23" s="15">
        <f>I22/G22/1.043*100</f>
        <v>99.757972062487397</v>
      </c>
      <c r="J23" s="15">
        <f>J22/H22/1.052*100</f>
        <v>99.187105093840572</v>
      </c>
      <c r="K23" s="15">
        <f>K22/I22/1.038*100</f>
        <v>100.31333786512893</v>
      </c>
    </row>
    <row r="24" spans="1:11" ht="24" customHeight="1" x14ac:dyDescent="0.25">
      <c r="A24" s="33" t="s">
        <v>22</v>
      </c>
      <c r="B24" s="13" t="s">
        <v>13</v>
      </c>
      <c r="C24" s="16">
        <v>6046.4</v>
      </c>
      <c r="D24" s="16">
        <v>6769.9</v>
      </c>
      <c r="E24" s="17">
        <v>6207</v>
      </c>
      <c r="F24" s="16">
        <v>6235.9</v>
      </c>
      <c r="G24" s="17">
        <v>6989.6</v>
      </c>
      <c r="H24" s="16">
        <v>6542.6</v>
      </c>
      <c r="I24" s="17">
        <v>7315.6</v>
      </c>
      <c r="J24" s="16">
        <v>6876.7</v>
      </c>
      <c r="K24" s="17">
        <v>7641.6</v>
      </c>
    </row>
    <row r="25" spans="1:11" ht="45" x14ac:dyDescent="0.25">
      <c r="A25" s="33"/>
      <c r="B25" s="13" t="s">
        <v>11</v>
      </c>
      <c r="C25" s="11">
        <v>82.8</v>
      </c>
      <c r="D25" s="11">
        <f>D24/C24/0.921*100</f>
        <v>121.56981306201277</v>
      </c>
      <c r="E25" s="11">
        <f>E24/D24/1.055*100</f>
        <v>86.905453880779376</v>
      </c>
      <c r="F25" s="11">
        <f>F24/E24/1.1058*100</f>
        <v>90.853321894605955</v>
      </c>
      <c r="G25" s="11">
        <f>G24/E24/1.063*100</f>
        <v>105.93447358087047</v>
      </c>
      <c r="H25" s="11">
        <f>H24/F24/1.043*100</f>
        <v>100.59280505756752</v>
      </c>
      <c r="I25" s="11">
        <f>I24/G24/1.045*100</f>
        <v>100.15700702013599</v>
      </c>
      <c r="J25" s="11">
        <f>J24/H24/1.059*100</f>
        <v>99.250738971812169</v>
      </c>
      <c r="K25" s="11">
        <f>K24/I24/1.04*100</f>
        <v>100.43868319334446</v>
      </c>
    </row>
    <row r="26" spans="1:11" ht="24" customHeight="1" x14ac:dyDescent="0.25">
      <c r="A26" s="33" t="s">
        <v>23</v>
      </c>
      <c r="B26" s="13" t="s">
        <v>13</v>
      </c>
      <c r="C26" s="16">
        <v>24183.9</v>
      </c>
      <c r="D26" s="16">
        <v>19487.5</v>
      </c>
      <c r="E26" s="17">
        <v>26874.7</v>
      </c>
      <c r="F26" s="16">
        <v>27988.3</v>
      </c>
      <c r="G26" s="17">
        <v>28162.400000000001</v>
      </c>
      <c r="H26" s="16">
        <v>29065.200000000001</v>
      </c>
      <c r="I26" s="17">
        <v>29259.200000000001</v>
      </c>
      <c r="J26" s="16">
        <v>30278.2</v>
      </c>
      <c r="K26" s="17">
        <v>30442</v>
      </c>
    </row>
    <row r="27" spans="1:11" ht="45" x14ac:dyDescent="0.25">
      <c r="A27" s="33"/>
      <c r="B27" s="13" t="s">
        <v>11</v>
      </c>
      <c r="C27" s="11">
        <v>110</v>
      </c>
      <c r="D27" s="11">
        <f>D26/C26/1.05*100</f>
        <v>76.743303642190909</v>
      </c>
      <c r="E27" s="11">
        <f>E26/D26/1.102*100</f>
        <v>125.14280991235249</v>
      </c>
      <c r="F27" s="11">
        <f>F26/E26/1.042*100</f>
        <v>99.945944493228524</v>
      </c>
      <c r="G27" s="11">
        <f>G26/E26/1.047*100</f>
        <v>100.08738810594538</v>
      </c>
      <c r="H27" s="11">
        <f>H26/F26/1.037*100</f>
        <v>100.14241003742745</v>
      </c>
      <c r="I27" s="11">
        <f>I26/G26/1.04*100</f>
        <v>99.898610039791166</v>
      </c>
      <c r="J27" s="11">
        <f>J26/H26/1.043*100</f>
        <v>99.878596088967655</v>
      </c>
      <c r="K27" s="11">
        <f>K26/I26/1.035*100</f>
        <v>100.52414415456823</v>
      </c>
    </row>
    <row r="28" spans="1:11" ht="24" customHeight="1" x14ac:dyDescent="0.25">
      <c r="A28" s="7" t="s">
        <v>24</v>
      </c>
      <c r="B28" s="8"/>
      <c r="C28" s="9"/>
      <c r="D28" s="9"/>
      <c r="E28" s="9"/>
      <c r="F28" s="9"/>
      <c r="G28" s="9"/>
      <c r="H28" s="9"/>
      <c r="I28" s="9"/>
      <c r="J28" s="9"/>
      <c r="K28" s="9"/>
    </row>
    <row r="29" spans="1:11" ht="24" customHeight="1" x14ac:dyDescent="0.25">
      <c r="A29" s="33" t="s">
        <v>25</v>
      </c>
      <c r="B29" s="13" t="s">
        <v>13</v>
      </c>
      <c r="C29" s="11">
        <v>2152.6</v>
      </c>
      <c r="D29" s="11">
        <v>1671</v>
      </c>
      <c r="E29" s="11">
        <v>1957.1700000000005</v>
      </c>
      <c r="F29" s="11">
        <v>2115.3000000000002</v>
      </c>
      <c r="G29" s="11">
        <v>2195.1999999999998</v>
      </c>
      <c r="H29" s="11">
        <v>2232.3000000000002</v>
      </c>
      <c r="I29" s="11">
        <v>2313.3000000000002</v>
      </c>
      <c r="J29" s="11">
        <v>2406.8000000000002</v>
      </c>
      <c r="K29" s="11">
        <v>2490.2000000000003</v>
      </c>
    </row>
    <row r="30" spans="1:11" ht="45" x14ac:dyDescent="0.25">
      <c r="A30" s="33"/>
      <c r="B30" s="13" t="s">
        <v>11</v>
      </c>
      <c r="C30" s="11">
        <v>111.7</v>
      </c>
      <c r="D30" s="11">
        <f>D29/C29/1.091*100</f>
        <v>71.15220499874259</v>
      </c>
      <c r="E30" s="11">
        <f t="shared" ref="E30" si="8">E29/D29/1.091*100</f>
        <v>107.3562541242449</v>
      </c>
      <c r="F30" s="11">
        <f>F29/E29/1.07*100</f>
        <v>101.00889998571748</v>
      </c>
      <c r="G30" s="11">
        <f>G29/E29/1.078*100</f>
        <v>104.04633406212211</v>
      </c>
      <c r="H30" s="11">
        <f>H29/F29/1.051*100</f>
        <v>100.41020964426504</v>
      </c>
      <c r="I30" s="11">
        <f>I29/G29/1.053*100</f>
        <v>100.07589726977484</v>
      </c>
      <c r="J30" s="11">
        <f>J29/H29/1.055*100</f>
        <v>102.19625562057115</v>
      </c>
      <c r="K30" s="11">
        <f>K29/I29/1.044*100</f>
        <v>103.11023395779164</v>
      </c>
    </row>
    <row r="31" spans="1:11" ht="80.25" customHeight="1" x14ac:dyDescent="0.25">
      <c r="A31" s="8" t="s">
        <v>26</v>
      </c>
      <c r="B31" s="13" t="s">
        <v>13</v>
      </c>
      <c r="C31" s="11">
        <v>957.1</v>
      </c>
      <c r="D31" s="11">
        <v>804.5</v>
      </c>
      <c r="E31" s="11">
        <v>887.87000000000023</v>
      </c>
      <c r="F31" s="11">
        <v>1009.6</v>
      </c>
      <c r="G31" s="11">
        <v>1009.6</v>
      </c>
      <c r="H31" s="11">
        <v>1126.3000000000002</v>
      </c>
      <c r="I31" s="11">
        <v>1126.3000000000002</v>
      </c>
      <c r="J31" s="11">
        <v>1223.7000000000003</v>
      </c>
      <c r="K31" s="11">
        <v>1223.7000000000003</v>
      </c>
    </row>
    <row r="32" spans="1:11" ht="24" customHeight="1" x14ac:dyDescent="0.25">
      <c r="A32" s="18" t="s">
        <v>27</v>
      </c>
      <c r="B32" s="8"/>
      <c r="C32" s="9"/>
      <c r="D32" s="9"/>
      <c r="E32" s="9"/>
      <c r="F32" s="9"/>
      <c r="G32" s="9"/>
      <c r="H32" s="9"/>
      <c r="I32" s="9"/>
      <c r="J32" s="9"/>
      <c r="K32" s="9"/>
    </row>
    <row r="33" spans="1:13" ht="22.5" customHeight="1" x14ac:dyDescent="0.25">
      <c r="A33" s="33" t="s">
        <v>28</v>
      </c>
      <c r="B33" s="13" t="s">
        <v>13</v>
      </c>
      <c r="C33" s="11">
        <v>1.9</v>
      </c>
      <c r="D33" s="11">
        <v>2.4</v>
      </c>
      <c r="E33" s="11">
        <v>2.6</v>
      </c>
      <c r="F33" s="11">
        <v>2.8</v>
      </c>
      <c r="G33" s="11">
        <v>2.8</v>
      </c>
      <c r="H33" s="11">
        <v>3</v>
      </c>
      <c r="I33" s="11">
        <v>3.1</v>
      </c>
      <c r="J33" s="11">
        <v>3.2</v>
      </c>
      <c r="K33" s="11">
        <v>3.4</v>
      </c>
    </row>
    <row r="34" spans="1:13" ht="45" x14ac:dyDescent="0.25">
      <c r="A34" s="33"/>
      <c r="B34" s="13" t="s">
        <v>11</v>
      </c>
      <c r="C34" s="11">
        <v>57.9</v>
      </c>
      <c r="D34" s="11">
        <f>D33/C33/1.064*100</f>
        <v>118.7178472497032</v>
      </c>
      <c r="E34" s="11">
        <f>E33/D33/1.074*100</f>
        <v>100.86902545003105</v>
      </c>
      <c r="F34" s="11">
        <f>F33/E33/1.06*100</f>
        <v>101.5965166908563</v>
      </c>
      <c r="G34" s="11">
        <f>G33/E33/1.061*100</f>
        <v>101.50076125570942</v>
      </c>
      <c r="H34" s="11">
        <f>H33/F33/1.051*100</f>
        <v>101.94372706266141</v>
      </c>
      <c r="I34" s="11">
        <f>I33/G33/1.053*100</f>
        <v>105.14177180843849</v>
      </c>
      <c r="J34" s="11">
        <f>J33/H33/1.049*100</f>
        <v>101.68414362885288</v>
      </c>
      <c r="K34" s="11">
        <f>K33/I33/1.045*100</f>
        <v>104.9544682821423</v>
      </c>
    </row>
    <row r="35" spans="1:13" ht="20.25" customHeight="1" x14ac:dyDescent="0.25">
      <c r="A35" s="33" t="s">
        <v>29</v>
      </c>
      <c r="B35" s="13" t="s">
        <v>30</v>
      </c>
      <c r="C35" s="11">
        <v>7824</v>
      </c>
      <c r="D35" s="11">
        <v>8679</v>
      </c>
      <c r="E35" s="11">
        <v>11300</v>
      </c>
      <c r="F35" s="11">
        <v>6700</v>
      </c>
      <c r="G35" s="11">
        <v>6700</v>
      </c>
      <c r="H35" s="11">
        <v>6900</v>
      </c>
      <c r="I35" s="11">
        <v>6900</v>
      </c>
      <c r="J35" s="11">
        <v>7000</v>
      </c>
      <c r="K35" s="11">
        <v>7000</v>
      </c>
      <c r="L35" s="19"/>
      <c r="M35" s="19"/>
    </row>
    <row r="36" spans="1:13" ht="22.5" x14ac:dyDescent="0.25">
      <c r="A36" s="33"/>
      <c r="B36" s="13" t="s">
        <v>31</v>
      </c>
      <c r="C36" s="11">
        <v>68</v>
      </c>
      <c r="D36" s="11">
        <f>D35/C35*100</f>
        <v>110.92791411042944</v>
      </c>
      <c r="E36" s="11">
        <f>E35/D35*100</f>
        <v>130.19933172024426</v>
      </c>
      <c r="F36" s="11">
        <f>F35/E35*100</f>
        <v>59.292035398230091</v>
      </c>
      <c r="G36" s="11">
        <f>G35/E35*100</f>
        <v>59.292035398230091</v>
      </c>
      <c r="H36" s="11">
        <f t="shared" ref="H36:K36" si="9">H35/F35*100</f>
        <v>102.98507462686568</v>
      </c>
      <c r="I36" s="11">
        <f t="shared" si="9"/>
        <v>102.98507462686568</v>
      </c>
      <c r="J36" s="11">
        <f t="shared" si="9"/>
        <v>101.44927536231884</v>
      </c>
      <c r="K36" s="11">
        <f t="shared" si="9"/>
        <v>101.44927536231884</v>
      </c>
    </row>
    <row r="37" spans="1:13" ht="22.5" customHeight="1" x14ac:dyDescent="0.25">
      <c r="A37" s="20" t="s">
        <v>15</v>
      </c>
      <c r="B37" s="8"/>
      <c r="C37" s="9"/>
      <c r="D37" s="9"/>
      <c r="E37" s="9"/>
      <c r="F37" s="9"/>
      <c r="G37" s="9"/>
      <c r="H37" s="9"/>
      <c r="I37" s="9"/>
      <c r="J37" s="9"/>
      <c r="K37" s="9"/>
    </row>
    <row r="38" spans="1:13" ht="24" customHeight="1" x14ac:dyDescent="0.25">
      <c r="A38" s="33" t="s">
        <v>32</v>
      </c>
      <c r="B38" s="13" t="s">
        <v>30</v>
      </c>
      <c r="C38" s="11">
        <v>6615</v>
      </c>
      <c r="D38" s="11">
        <v>8679</v>
      </c>
      <c r="E38" s="11">
        <v>7500</v>
      </c>
      <c r="F38" s="11">
        <v>6270</v>
      </c>
      <c r="G38" s="11">
        <v>6270</v>
      </c>
      <c r="H38" s="11">
        <v>6300</v>
      </c>
      <c r="I38" s="11">
        <v>6300</v>
      </c>
      <c r="J38" s="11">
        <v>6350</v>
      </c>
      <c r="K38" s="11">
        <v>6350</v>
      </c>
    </row>
    <row r="39" spans="1:13" ht="23.25" customHeight="1" x14ac:dyDescent="0.25">
      <c r="A39" s="33"/>
      <c r="B39" s="13" t="s">
        <v>31</v>
      </c>
      <c r="C39" s="11">
        <v>58.3</v>
      </c>
      <c r="D39" s="11">
        <f>D38/C38*100</f>
        <v>131.20181405895693</v>
      </c>
      <c r="E39" s="11">
        <f>E38/D38*100</f>
        <v>86.415485655029372</v>
      </c>
      <c r="F39" s="11">
        <f>F38/E38*100</f>
        <v>83.6</v>
      </c>
      <c r="G39" s="11">
        <f>G38/E38*100</f>
        <v>83.6</v>
      </c>
      <c r="H39" s="11">
        <f t="shared" ref="H39:K39" si="10">H38/F38*100</f>
        <v>100.47846889952152</v>
      </c>
      <c r="I39" s="11">
        <f t="shared" si="10"/>
        <v>100.47846889952152</v>
      </c>
      <c r="J39" s="11">
        <f t="shared" si="10"/>
        <v>100.79365079365078</v>
      </c>
      <c r="K39" s="11">
        <f t="shared" si="10"/>
        <v>100.79365079365078</v>
      </c>
    </row>
    <row r="40" spans="1:13" ht="25.5" customHeight="1" x14ac:dyDescent="0.25">
      <c r="A40" s="7" t="s">
        <v>33</v>
      </c>
      <c r="B40" s="8"/>
      <c r="C40" s="9"/>
      <c r="D40" s="9"/>
      <c r="E40" s="11"/>
      <c r="F40" s="9"/>
      <c r="G40" s="9"/>
      <c r="H40" s="9"/>
      <c r="I40" s="9"/>
      <c r="J40" s="9"/>
      <c r="K40" s="9"/>
    </row>
    <row r="41" spans="1:13" ht="24" customHeight="1" x14ac:dyDescent="0.25">
      <c r="A41" s="33" t="s">
        <v>34</v>
      </c>
      <c r="B41" s="13" t="s">
        <v>13</v>
      </c>
      <c r="C41" s="11">
        <v>4150</v>
      </c>
      <c r="D41" s="11">
        <v>4400</v>
      </c>
      <c r="E41" s="11">
        <v>4780</v>
      </c>
      <c r="F41" s="11">
        <v>5152</v>
      </c>
      <c r="G41" s="11">
        <v>5200</v>
      </c>
      <c r="H41" s="11">
        <v>5532</v>
      </c>
      <c r="I41" s="11">
        <v>5600</v>
      </c>
      <c r="J41" s="11">
        <v>5840</v>
      </c>
      <c r="K41" s="11">
        <v>5860</v>
      </c>
    </row>
    <row r="42" spans="1:13" ht="45" x14ac:dyDescent="0.25">
      <c r="A42" s="33"/>
      <c r="B42" s="13" t="s">
        <v>11</v>
      </c>
      <c r="C42" s="11">
        <v>99.3</v>
      </c>
      <c r="D42" s="11">
        <f>D41/C41/1.047*100</f>
        <v>101.26465748380342</v>
      </c>
      <c r="E42" s="11">
        <f>E41/D41/1.08*100</f>
        <v>100.58922558922558</v>
      </c>
      <c r="F42" s="11">
        <f>F41/E41/1.053*100</f>
        <v>102.35748032121812</v>
      </c>
      <c r="G42" s="11">
        <f>G41/E41/1.055*100</f>
        <v>103.11527097503421</v>
      </c>
      <c r="H42" s="11">
        <f>H41/F41/1.042*100</f>
        <v>103.04777005519723</v>
      </c>
      <c r="I42" s="11">
        <f>I41/G41/1.045*100</f>
        <v>103.05483989694517</v>
      </c>
      <c r="J42" s="11">
        <f>J41/H41/1.054*100</f>
        <v>100.15901959412273</v>
      </c>
      <c r="K42" s="11">
        <f>K41/I41/1.041*100</f>
        <v>100.52147660216826</v>
      </c>
    </row>
    <row r="43" spans="1:13" ht="24" customHeight="1" x14ac:dyDescent="0.25">
      <c r="A43" s="36" t="s">
        <v>35</v>
      </c>
      <c r="B43" s="13" t="s">
        <v>13</v>
      </c>
      <c r="C43" s="11">
        <v>35.200000000000003</v>
      </c>
      <c r="D43" s="11">
        <v>38.799999999999997</v>
      </c>
      <c r="E43" s="11">
        <v>41</v>
      </c>
      <c r="F43" s="11">
        <v>42.5</v>
      </c>
      <c r="G43" s="11">
        <v>43.1</v>
      </c>
      <c r="H43" s="11">
        <v>44.7</v>
      </c>
      <c r="I43" s="11">
        <v>45.5</v>
      </c>
      <c r="J43" s="11">
        <v>47</v>
      </c>
      <c r="K43" s="11">
        <v>47.5</v>
      </c>
    </row>
    <row r="44" spans="1:13" ht="45" x14ac:dyDescent="0.25">
      <c r="A44" s="36"/>
      <c r="B44" s="13" t="s">
        <v>11</v>
      </c>
      <c r="C44" s="11">
        <v>101.9</v>
      </c>
      <c r="D44" s="11">
        <f>D43/C43/1.095*100</f>
        <v>100.66417600664175</v>
      </c>
      <c r="E44" s="11">
        <f>E43/D43/1.045*100</f>
        <v>101.11971587826174</v>
      </c>
      <c r="F44" s="11">
        <f>F43/E43/1.037*100</f>
        <v>99.960015993602568</v>
      </c>
      <c r="G44" s="11">
        <f>G43/E43/1.05*100</f>
        <v>100.11614401858304</v>
      </c>
      <c r="H44" s="11">
        <f>H43/F43/1.04*100</f>
        <v>101.13122171945702</v>
      </c>
      <c r="I44" s="11">
        <f>I43/G43/1.045*100</f>
        <v>101.0224358618546</v>
      </c>
      <c r="J44" s="11">
        <f>J43/H43/1.05*100</f>
        <v>100.13848940023435</v>
      </c>
      <c r="K44" s="11">
        <f>K43/I43/1.042*100</f>
        <v>100.18772014933243</v>
      </c>
    </row>
    <row r="45" spans="1:13" ht="24" customHeight="1" x14ac:dyDescent="0.25">
      <c r="A45" s="36" t="s">
        <v>36</v>
      </c>
      <c r="B45" s="13" t="s">
        <v>13</v>
      </c>
      <c r="C45" s="11">
        <v>482.5</v>
      </c>
      <c r="D45" s="11">
        <v>530.79999999999995</v>
      </c>
      <c r="E45" s="11">
        <v>555</v>
      </c>
      <c r="F45" s="11">
        <v>580</v>
      </c>
      <c r="G45" s="11">
        <v>583</v>
      </c>
      <c r="H45" s="11">
        <v>606</v>
      </c>
      <c r="I45" s="11">
        <v>610</v>
      </c>
      <c r="J45" s="11">
        <v>631.5</v>
      </c>
      <c r="K45" s="11">
        <v>635.6</v>
      </c>
    </row>
    <row r="46" spans="1:13" ht="45" x14ac:dyDescent="0.25">
      <c r="A46" s="36"/>
      <c r="B46" s="13" t="s">
        <v>11</v>
      </c>
      <c r="C46" s="11">
        <v>101.8</v>
      </c>
      <c r="D46" s="11">
        <f>D45/C45/1.094*100</f>
        <v>100.55791836773355</v>
      </c>
      <c r="E46" s="11">
        <f>E45/D45/1.045*100</f>
        <v>100.05660860378667</v>
      </c>
      <c r="F46" s="11">
        <f>F45/E45/1.037*100</f>
        <v>100.77579990791176</v>
      </c>
      <c r="G46" s="11">
        <f>G45/E45/1.05*100</f>
        <v>100.04290004290004</v>
      </c>
      <c r="H46" s="11">
        <f>H45/F45/1.04*100</f>
        <v>100.46419098143235</v>
      </c>
      <c r="I46" s="11">
        <f>I45/G45/1.045*100</f>
        <v>100.12556730982298</v>
      </c>
      <c r="J46" s="11">
        <f>J45/H45/1.042*100</f>
        <v>100.00760152790711</v>
      </c>
      <c r="K46" s="11">
        <f>K45/I45/1.042*100</f>
        <v>99.996853465907307</v>
      </c>
    </row>
    <row r="47" spans="1:13" ht="31.5" customHeight="1" x14ac:dyDescent="0.25">
      <c r="A47" s="7" t="s">
        <v>37</v>
      </c>
      <c r="B47" s="8"/>
      <c r="C47" s="11"/>
      <c r="D47" s="11"/>
      <c r="E47" s="11"/>
      <c r="F47" s="11"/>
      <c r="G47" s="11"/>
      <c r="H47" s="11"/>
      <c r="I47" s="11"/>
      <c r="J47" s="11"/>
      <c r="K47" s="11"/>
    </row>
    <row r="48" spans="1:13" ht="51.75" customHeight="1" x14ac:dyDescent="0.25">
      <c r="A48" s="8" t="s">
        <v>38</v>
      </c>
      <c r="B48" s="13" t="s">
        <v>39</v>
      </c>
      <c r="C48" s="9">
        <v>741</v>
      </c>
      <c r="D48" s="9">
        <v>766</v>
      </c>
      <c r="E48" s="9">
        <v>780</v>
      </c>
      <c r="F48" s="9">
        <v>780</v>
      </c>
      <c r="G48" s="9">
        <v>782</v>
      </c>
      <c r="H48" s="9">
        <v>780</v>
      </c>
      <c r="I48" s="9">
        <v>784</v>
      </c>
      <c r="J48" s="9">
        <v>780</v>
      </c>
      <c r="K48" s="9">
        <v>788</v>
      </c>
    </row>
    <row r="49" spans="1:13" ht="77.25" customHeight="1" x14ac:dyDescent="0.25">
      <c r="A49" s="8" t="s">
        <v>40</v>
      </c>
      <c r="B49" s="13" t="s">
        <v>41</v>
      </c>
      <c r="C49" s="9">
        <v>1653</v>
      </c>
      <c r="D49" s="9">
        <v>1656</v>
      </c>
      <c r="E49" s="9">
        <v>1660</v>
      </c>
      <c r="F49" s="9">
        <v>1661</v>
      </c>
      <c r="G49" s="9">
        <v>1663</v>
      </c>
      <c r="H49" s="9">
        <v>1664</v>
      </c>
      <c r="I49" s="9">
        <v>1667</v>
      </c>
      <c r="J49" s="9">
        <v>1666</v>
      </c>
      <c r="K49" s="9">
        <v>1669</v>
      </c>
    </row>
    <row r="50" spans="1:13" ht="24.75" customHeight="1" x14ac:dyDescent="0.25">
      <c r="A50" s="33" t="s">
        <v>42</v>
      </c>
      <c r="B50" s="13" t="s">
        <v>13</v>
      </c>
      <c r="C50" s="11">
        <v>1383.2</v>
      </c>
      <c r="D50" s="11">
        <v>1426</v>
      </c>
      <c r="E50" s="11">
        <v>1456.6</v>
      </c>
      <c r="F50" s="11">
        <v>1530</v>
      </c>
      <c r="G50" s="11">
        <v>1560</v>
      </c>
      <c r="H50" s="11">
        <v>1620</v>
      </c>
      <c r="I50" s="11">
        <v>1640</v>
      </c>
      <c r="J50" s="11">
        <v>1686.4</v>
      </c>
      <c r="K50" s="11">
        <v>1707.2</v>
      </c>
    </row>
    <row r="51" spans="1:13" ht="45" x14ac:dyDescent="0.25">
      <c r="A51" s="33"/>
      <c r="B51" s="13" t="s">
        <v>14</v>
      </c>
      <c r="C51" s="11">
        <v>104.37669785692725</v>
      </c>
      <c r="D51" s="11">
        <f>D50/C50*100</f>
        <v>103.09427414690573</v>
      </c>
      <c r="E51" s="11">
        <f t="shared" ref="E51:F51" si="11">E50/D50*100</f>
        <v>102.14586255259465</v>
      </c>
      <c r="F51" s="11">
        <f t="shared" si="11"/>
        <v>105.03913222573115</v>
      </c>
      <c r="G51" s="11">
        <f>G50/E50*100</f>
        <v>107.09872305368668</v>
      </c>
      <c r="H51" s="11">
        <f t="shared" ref="H51:K51" si="12">H50/F50*100</f>
        <v>105.88235294117648</v>
      </c>
      <c r="I51" s="11">
        <f t="shared" si="12"/>
        <v>105.12820512820514</v>
      </c>
      <c r="J51" s="11">
        <f t="shared" si="12"/>
        <v>104.09876543209877</v>
      </c>
      <c r="K51" s="11">
        <f t="shared" si="12"/>
        <v>104.09756097560975</v>
      </c>
    </row>
    <row r="52" spans="1:13" ht="21" customHeight="1" x14ac:dyDescent="0.25">
      <c r="A52" s="21" t="s">
        <v>43</v>
      </c>
      <c r="B52" s="22"/>
      <c r="C52" s="9"/>
      <c r="D52" s="9"/>
      <c r="E52" s="9"/>
      <c r="F52" s="9"/>
      <c r="G52" s="9"/>
      <c r="H52" s="9"/>
      <c r="I52" s="9"/>
      <c r="J52" s="9"/>
      <c r="K52" s="9"/>
    </row>
    <row r="53" spans="1:13" ht="23.25" customHeight="1" x14ac:dyDescent="0.25">
      <c r="A53" s="33" t="s">
        <v>44</v>
      </c>
      <c r="B53" s="13" t="s">
        <v>13</v>
      </c>
      <c r="C53" s="9">
        <v>63.4</v>
      </c>
      <c r="D53" s="9">
        <v>77.7</v>
      </c>
      <c r="E53" s="9">
        <v>78.599999999999994</v>
      </c>
      <c r="F53" s="9">
        <v>79.8</v>
      </c>
      <c r="G53" s="9">
        <v>79.8</v>
      </c>
      <c r="H53" s="9">
        <v>81.400000000000006</v>
      </c>
      <c r="I53" s="9">
        <v>81.400000000000006</v>
      </c>
      <c r="J53" s="9">
        <v>83.1</v>
      </c>
      <c r="K53" s="9">
        <v>83.1</v>
      </c>
    </row>
    <row r="54" spans="1:13" ht="22.5" x14ac:dyDescent="0.25">
      <c r="A54" s="33"/>
      <c r="B54" s="13" t="s">
        <v>31</v>
      </c>
      <c r="C54" s="11">
        <v>164.7</v>
      </c>
      <c r="D54" s="11">
        <f>D53/C53*100</f>
        <v>122.55520504731862</v>
      </c>
      <c r="E54" s="11">
        <f>E53/D53*100</f>
        <v>101.15830115830116</v>
      </c>
      <c r="F54" s="11">
        <f>F53/E53*100</f>
        <v>101.52671755725191</v>
      </c>
      <c r="G54" s="11">
        <f>G53/E53*100</f>
        <v>101.52671755725191</v>
      </c>
      <c r="H54" s="11">
        <f t="shared" ref="H54:K54" si="13">H53/F53*100</f>
        <v>102.00501253132832</v>
      </c>
      <c r="I54" s="11">
        <f t="shared" si="13"/>
        <v>102.00501253132832</v>
      </c>
      <c r="J54" s="11">
        <f t="shared" si="13"/>
        <v>102.08845208845207</v>
      </c>
      <c r="K54" s="11">
        <f t="shared" si="13"/>
        <v>102.08845208845207</v>
      </c>
    </row>
    <row r="55" spans="1:13" ht="24" customHeight="1" x14ac:dyDescent="0.25">
      <c r="A55" s="7" t="s">
        <v>45</v>
      </c>
      <c r="B55" s="8"/>
      <c r="C55" s="9"/>
      <c r="D55" s="9"/>
      <c r="E55" s="9"/>
      <c r="F55" s="9"/>
      <c r="G55" s="9"/>
      <c r="H55" s="9"/>
      <c r="I55" s="9"/>
      <c r="J55" s="9"/>
      <c r="K55" s="9"/>
    </row>
    <row r="56" spans="1:13" ht="44.25" customHeight="1" x14ac:dyDescent="0.25">
      <c r="A56" s="8" t="s">
        <v>46</v>
      </c>
      <c r="B56" s="13" t="s">
        <v>47</v>
      </c>
      <c r="C56" s="11">
        <v>2000114</v>
      </c>
      <c r="D56" s="11">
        <v>1554126</v>
      </c>
      <c r="E56" s="11">
        <v>1797805</v>
      </c>
      <c r="F56" s="11">
        <v>1633338</v>
      </c>
      <c r="G56" s="11">
        <v>1633338</v>
      </c>
      <c r="H56" s="11">
        <v>1324878</v>
      </c>
      <c r="I56" s="11">
        <v>1324878</v>
      </c>
      <c r="J56" s="11">
        <v>1324878</v>
      </c>
      <c r="K56" s="11">
        <v>1324878</v>
      </c>
    </row>
    <row r="57" spans="1:13" ht="44.25" customHeight="1" x14ac:dyDescent="0.25">
      <c r="A57" s="8" t="s">
        <v>48</v>
      </c>
      <c r="B57" s="13" t="s">
        <v>47</v>
      </c>
      <c r="C57" s="11">
        <v>1971499</v>
      </c>
      <c r="D57" s="11">
        <v>1547845</v>
      </c>
      <c r="E57" s="11">
        <v>1851344</v>
      </c>
      <c r="F57" s="11">
        <v>1640772</v>
      </c>
      <c r="G57" s="11">
        <v>1640772</v>
      </c>
      <c r="H57" s="11">
        <v>1333632</v>
      </c>
      <c r="I57" s="11">
        <v>1333632</v>
      </c>
      <c r="J57" s="11">
        <v>1333632</v>
      </c>
      <c r="K57" s="11">
        <v>1333632</v>
      </c>
    </row>
    <row r="58" spans="1:13" ht="28.5" customHeight="1" x14ac:dyDescent="0.25">
      <c r="A58" s="23" t="s">
        <v>49</v>
      </c>
      <c r="B58" s="13" t="s">
        <v>47</v>
      </c>
      <c r="C58" s="11">
        <v>28615</v>
      </c>
      <c r="D58" s="11">
        <f>D56-D57</f>
        <v>6281</v>
      </c>
      <c r="E58" s="11">
        <f t="shared" ref="E58:K58" si="14">E56-E57</f>
        <v>-53539</v>
      </c>
      <c r="F58" s="11">
        <f t="shared" si="14"/>
        <v>-7434</v>
      </c>
      <c r="G58" s="11">
        <f t="shared" si="14"/>
        <v>-7434</v>
      </c>
      <c r="H58" s="11">
        <f t="shared" si="14"/>
        <v>-8754</v>
      </c>
      <c r="I58" s="11">
        <f t="shared" si="14"/>
        <v>-8754</v>
      </c>
      <c r="J58" s="11">
        <f t="shared" si="14"/>
        <v>-8754</v>
      </c>
      <c r="K58" s="11">
        <f t="shared" si="14"/>
        <v>-8754</v>
      </c>
    </row>
    <row r="59" spans="1:13" ht="23.25" customHeight="1" x14ac:dyDescent="0.25">
      <c r="A59" s="7" t="s">
        <v>50</v>
      </c>
      <c r="B59" s="8"/>
      <c r="C59" s="9"/>
      <c r="D59" s="9"/>
      <c r="E59" s="9"/>
      <c r="F59" s="9"/>
      <c r="G59" s="9"/>
      <c r="H59" s="9"/>
      <c r="I59" s="9"/>
      <c r="J59" s="9"/>
      <c r="K59" s="9"/>
    </row>
    <row r="60" spans="1:13" x14ac:dyDescent="0.25">
      <c r="A60" s="23" t="s">
        <v>51</v>
      </c>
      <c r="B60" s="8"/>
      <c r="C60" s="9"/>
      <c r="D60" s="9"/>
      <c r="E60" s="9"/>
      <c r="F60" s="9"/>
      <c r="G60" s="9"/>
      <c r="H60" s="9"/>
      <c r="I60" s="9"/>
      <c r="J60" s="9"/>
      <c r="K60" s="9"/>
    </row>
    <row r="61" spans="1:13" x14ac:dyDescent="0.25">
      <c r="A61" s="23" t="s">
        <v>52</v>
      </c>
      <c r="B61" s="13" t="s">
        <v>53</v>
      </c>
      <c r="C61" s="9">
        <v>29.1</v>
      </c>
      <c r="D61" s="9">
        <v>28.9</v>
      </c>
      <c r="E61" s="9">
        <v>28.6</v>
      </c>
      <c r="F61" s="9">
        <v>28.3</v>
      </c>
      <c r="G61" s="9">
        <v>28.3</v>
      </c>
      <c r="H61" s="9">
        <v>28</v>
      </c>
      <c r="I61" s="9">
        <v>28</v>
      </c>
      <c r="J61" s="9">
        <v>27.7</v>
      </c>
      <c r="K61" s="9">
        <v>27.7</v>
      </c>
      <c r="L61" s="1"/>
      <c r="M61" s="24"/>
    </row>
    <row r="62" spans="1:13" x14ac:dyDescent="0.25">
      <c r="A62" s="23" t="s">
        <v>54</v>
      </c>
      <c r="B62" s="13" t="s">
        <v>53</v>
      </c>
      <c r="C62" s="9">
        <v>29</v>
      </c>
      <c r="D62" s="9">
        <f>(D61+E61)/2</f>
        <v>28.75</v>
      </c>
      <c r="E62" s="9">
        <f>(F61+E61)/2</f>
        <v>28.450000000000003</v>
      </c>
      <c r="F62" s="9">
        <f>(F61+H61)/2</f>
        <v>28.15</v>
      </c>
      <c r="G62" s="9">
        <f>(I61+G61)/2</f>
        <v>28.15</v>
      </c>
      <c r="H62" s="9">
        <f t="shared" ref="H62:I62" si="15">(J61+H61)/2</f>
        <v>27.85</v>
      </c>
      <c r="I62" s="9">
        <f t="shared" si="15"/>
        <v>27.85</v>
      </c>
      <c r="J62" s="9">
        <v>27.55</v>
      </c>
      <c r="K62" s="9">
        <v>27.55</v>
      </c>
    </row>
    <row r="63" spans="1:13" ht="39" customHeight="1" x14ac:dyDescent="0.25">
      <c r="A63" s="8" t="s">
        <v>55</v>
      </c>
      <c r="B63" s="13" t="s">
        <v>53</v>
      </c>
      <c r="C63" s="9">
        <v>15.6</v>
      </c>
      <c r="D63" s="9">
        <v>15.9</v>
      </c>
      <c r="E63" s="9">
        <v>16.100000000000001</v>
      </c>
      <c r="F63" s="11">
        <v>16</v>
      </c>
      <c r="G63" s="11">
        <v>16</v>
      </c>
      <c r="H63" s="11">
        <v>16</v>
      </c>
      <c r="I63" s="11">
        <v>16</v>
      </c>
      <c r="J63" s="11">
        <v>16</v>
      </c>
      <c r="K63" s="11">
        <v>16</v>
      </c>
    </row>
    <row r="64" spans="1:13" ht="22.5" x14ac:dyDescent="0.25">
      <c r="A64" s="23" t="s">
        <v>56</v>
      </c>
      <c r="B64" s="13" t="s">
        <v>57</v>
      </c>
      <c r="C64" s="9">
        <v>5.7</v>
      </c>
      <c r="D64" s="9">
        <v>5.6</v>
      </c>
      <c r="E64" s="9">
        <v>7.1</v>
      </c>
      <c r="F64" s="9">
        <v>6</v>
      </c>
      <c r="G64" s="9">
        <v>7.3</v>
      </c>
      <c r="H64" s="9">
        <v>6</v>
      </c>
      <c r="I64" s="9">
        <v>7.6</v>
      </c>
      <c r="J64" s="9">
        <v>6</v>
      </c>
      <c r="K64" s="9">
        <v>7.8</v>
      </c>
    </row>
    <row r="65" spans="1:13" ht="22.5" x14ac:dyDescent="0.25">
      <c r="A65" s="23" t="s">
        <v>58</v>
      </c>
      <c r="B65" s="13" t="s">
        <v>57</v>
      </c>
      <c r="C65" s="9">
        <v>17</v>
      </c>
      <c r="D65" s="9">
        <v>17.3</v>
      </c>
      <c r="E65" s="9">
        <v>17.100000000000001</v>
      </c>
      <c r="F65" s="9">
        <v>17.399999999999999</v>
      </c>
      <c r="G65" s="9">
        <v>17</v>
      </c>
      <c r="H65" s="9">
        <v>17.399999999999999</v>
      </c>
      <c r="I65" s="9">
        <v>16.8</v>
      </c>
      <c r="J65" s="9">
        <v>17.399999999999999</v>
      </c>
      <c r="K65" s="9">
        <v>16.7</v>
      </c>
    </row>
    <row r="66" spans="1:13" ht="25.5" x14ac:dyDescent="0.25">
      <c r="A66" s="23" t="s">
        <v>59</v>
      </c>
      <c r="B66" s="13" t="s">
        <v>60</v>
      </c>
      <c r="C66" s="9">
        <v>-11.3</v>
      </c>
      <c r="D66" s="9">
        <f>D64-D65</f>
        <v>-11.700000000000001</v>
      </c>
      <c r="E66" s="9">
        <f t="shared" ref="E66:K66" si="16">E64-E65</f>
        <v>-10.000000000000002</v>
      </c>
      <c r="F66" s="9">
        <f t="shared" si="16"/>
        <v>-11.399999999999999</v>
      </c>
      <c r="G66" s="9">
        <f t="shared" si="16"/>
        <v>-9.6999999999999993</v>
      </c>
      <c r="H66" s="9">
        <f t="shared" si="16"/>
        <v>-11.399999999999999</v>
      </c>
      <c r="I66" s="9">
        <f t="shared" si="16"/>
        <v>-9.2000000000000011</v>
      </c>
      <c r="J66" s="9">
        <f t="shared" si="16"/>
        <v>-11.399999999999999</v>
      </c>
      <c r="K66" s="9">
        <f t="shared" si="16"/>
        <v>-8.8999999999999986</v>
      </c>
    </row>
    <row r="67" spans="1:13" ht="25.5" x14ac:dyDescent="0.25">
      <c r="A67" s="23" t="s">
        <v>61</v>
      </c>
      <c r="B67" s="13" t="s">
        <v>62</v>
      </c>
      <c r="C67" s="9">
        <v>6</v>
      </c>
      <c r="D67" s="9">
        <v>1</v>
      </c>
      <c r="E67" s="9">
        <v>-8</v>
      </c>
      <c r="F67" s="9">
        <v>-8</v>
      </c>
      <c r="G67" s="9">
        <v>1</v>
      </c>
      <c r="H67" s="9">
        <v>-7</v>
      </c>
      <c r="I67" s="9">
        <v>2</v>
      </c>
      <c r="J67" s="9">
        <v>-7</v>
      </c>
      <c r="K67" s="9">
        <v>2</v>
      </c>
    </row>
    <row r="68" spans="1:13" ht="27.75" customHeight="1" x14ac:dyDescent="0.25">
      <c r="A68" s="25" t="s">
        <v>63</v>
      </c>
      <c r="B68" s="8"/>
      <c r="C68" s="9"/>
      <c r="D68" s="9"/>
      <c r="E68" s="9"/>
      <c r="F68" s="9"/>
      <c r="G68" s="9"/>
      <c r="H68" s="9"/>
      <c r="I68" s="9"/>
      <c r="J68" s="9"/>
      <c r="K68" s="9"/>
    </row>
    <row r="69" spans="1:13" ht="40.5" customHeight="1" x14ac:dyDescent="0.25">
      <c r="A69" s="8" t="s">
        <v>64</v>
      </c>
      <c r="B69" s="13" t="s">
        <v>41</v>
      </c>
      <c r="C69" s="9">
        <v>6097</v>
      </c>
      <c r="D69" s="9">
        <v>5900</v>
      </c>
      <c r="E69" s="9">
        <v>5907</v>
      </c>
      <c r="F69" s="9">
        <v>5931</v>
      </c>
      <c r="G69" s="9">
        <v>5931</v>
      </c>
      <c r="H69" s="9">
        <v>5931</v>
      </c>
      <c r="I69" s="9">
        <v>5931</v>
      </c>
      <c r="J69" s="9">
        <v>5931</v>
      </c>
      <c r="K69" s="9">
        <v>5931</v>
      </c>
    </row>
    <row r="70" spans="1:13" ht="22.5" customHeight="1" x14ac:dyDescent="0.25">
      <c r="A70" s="33" t="s">
        <v>65</v>
      </c>
      <c r="B70" s="26" t="s">
        <v>13</v>
      </c>
      <c r="C70" s="11">
        <v>2906.88</v>
      </c>
      <c r="D70" s="27">
        <v>3308.5</v>
      </c>
      <c r="E70" s="28">
        <v>3636.4</v>
      </c>
      <c r="F70" s="28">
        <v>3793.5</v>
      </c>
      <c r="G70" s="11">
        <v>3793.5</v>
      </c>
      <c r="H70" s="11">
        <v>3965.9</v>
      </c>
      <c r="I70" s="11">
        <v>3965.9</v>
      </c>
      <c r="J70" s="11">
        <v>4203.8999999999996</v>
      </c>
      <c r="K70" s="11">
        <v>4203.8999999999996</v>
      </c>
    </row>
    <row r="71" spans="1:13" ht="22.5" x14ac:dyDescent="0.25">
      <c r="A71" s="33"/>
      <c r="B71" s="13" t="s">
        <v>31</v>
      </c>
      <c r="C71" s="11">
        <v>113.35959131146902</v>
      </c>
      <c r="D71" s="11">
        <f>D70/C70*100</f>
        <v>113.81618780273006</v>
      </c>
      <c r="E71" s="11">
        <f t="shared" ref="E71:F71" si="17">E70/D70*100</f>
        <v>109.91083572615989</v>
      </c>
      <c r="F71" s="11">
        <f t="shared" si="17"/>
        <v>104.32020679793202</v>
      </c>
      <c r="G71" s="11">
        <f>G70/E70*100</f>
        <v>104.32020679793202</v>
      </c>
      <c r="H71" s="11">
        <f t="shared" ref="H71:K71" si="18">H70/F70*100</f>
        <v>104.54461579016738</v>
      </c>
      <c r="I71" s="11">
        <f t="shared" si="18"/>
        <v>104.54461579016738</v>
      </c>
      <c r="J71" s="11">
        <f t="shared" si="18"/>
        <v>106.00115988804558</v>
      </c>
      <c r="K71" s="11">
        <f t="shared" si="18"/>
        <v>106.00115988804558</v>
      </c>
    </row>
    <row r="72" spans="1:13" ht="23.25" customHeight="1" x14ac:dyDescent="0.25">
      <c r="A72" s="33" t="s">
        <v>66</v>
      </c>
      <c r="B72" s="13" t="s">
        <v>67</v>
      </c>
      <c r="C72" s="29">
        <v>39731.015253403311</v>
      </c>
      <c r="D72" s="29">
        <f>D70/D69/12*1000000</f>
        <v>46730.225988700557</v>
      </c>
      <c r="E72" s="29">
        <f t="shared" ref="E72:K72" si="19">E70/E69/12*1000000</f>
        <v>51300.71666384516</v>
      </c>
      <c r="F72" s="29">
        <f t="shared" si="19"/>
        <v>53300.455235204849</v>
      </c>
      <c r="G72" s="29">
        <f t="shared" si="19"/>
        <v>53300.455235204849</v>
      </c>
      <c r="H72" s="29">
        <f t="shared" si="19"/>
        <v>55722.756140055084</v>
      </c>
      <c r="I72" s="29">
        <f t="shared" si="19"/>
        <v>55722.756140055084</v>
      </c>
      <c r="J72" s="29">
        <f t="shared" si="19"/>
        <v>59066.767830045515</v>
      </c>
      <c r="K72" s="29">
        <f t="shared" si="19"/>
        <v>59066.767830045515</v>
      </c>
      <c r="L72" s="2"/>
      <c r="M72" s="24"/>
    </row>
    <row r="73" spans="1:13" ht="27" customHeight="1" x14ac:dyDescent="0.25">
      <c r="A73" s="33"/>
      <c r="B73" s="13" t="s">
        <v>31</v>
      </c>
      <c r="C73" s="11">
        <v>112.9505522744258</v>
      </c>
      <c r="D73" s="11">
        <f>D72/C72*100</f>
        <v>117.61649102258393</v>
      </c>
      <c r="E73" s="11">
        <f t="shared" ref="E73:F73" si="20">E72/D72*100</f>
        <v>109.78058757141417</v>
      </c>
      <c r="F73" s="11">
        <f t="shared" si="20"/>
        <v>103.89807141382302</v>
      </c>
      <c r="G73" s="11">
        <f>G72/E72*100</f>
        <v>103.89807141382302</v>
      </c>
      <c r="H73" s="11">
        <f t="shared" ref="H73:K73" si="21">H72/F72*100</f>
        <v>104.54461579016743</v>
      </c>
      <c r="I73" s="11">
        <f t="shared" si="21"/>
        <v>104.54461579016743</v>
      </c>
      <c r="J73" s="11">
        <f t="shared" si="21"/>
        <v>106.00115988804558</v>
      </c>
      <c r="K73" s="11">
        <f t="shared" si="21"/>
        <v>106.00115988804558</v>
      </c>
    </row>
    <row r="74" spans="1:13" ht="43.5" customHeight="1" x14ac:dyDescent="0.25">
      <c r="A74" s="8" t="s">
        <v>68</v>
      </c>
      <c r="B74" s="13" t="s">
        <v>41</v>
      </c>
      <c r="C74" s="9">
        <v>66</v>
      </c>
      <c r="D74" s="9">
        <v>63</v>
      </c>
      <c r="E74" s="9">
        <v>90</v>
      </c>
      <c r="F74" s="9">
        <v>110</v>
      </c>
      <c r="G74" s="9">
        <v>84</v>
      </c>
      <c r="H74" s="9">
        <v>110</v>
      </c>
      <c r="I74" s="9">
        <v>80</v>
      </c>
      <c r="J74" s="9">
        <v>113</v>
      </c>
      <c r="K74" s="9">
        <v>78</v>
      </c>
    </row>
    <row r="75" spans="1:13" ht="39" customHeight="1" x14ac:dyDescent="0.25"/>
    <row r="76" spans="1:13" ht="18.75" x14ac:dyDescent="0.3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8" spans="1:13" x14ac:dyDescent="0.25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</row>
    <row r="79" spans="1:13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</row>
  </sheetData>
  <mergeCells count="35">
    <mergeCell ref="A1:K1"/>
    <mergeCell ref="A2:K2"/>
    <mergeCell ref="A3:K3"/>
    <mergeCell ref="A4:K4"/>
    <mergeCell ref="A5:A7"/>
    <mergeCell ref="B5:B7"/>
    <mergeCell ref="C5:D5"/>
    <mergeCell ref="F5:K5"/>
    <mergeCell ref="C6:C7"/>
    <mergeCell ref="D6:D7"/>
    <mergeCell ref="E6:E7"/>
    <mergeCell ref="F6:G6"/>
    <mergeCell ref="H6:I6"/>
    <mergeCell ref="J6:K6"/>
    <mergeCell ref="A10:A11"/>
    <mergeCell ref="A13:A14"/>
    <mergeCell ref="A15:A16"/>
    <mergeCell ref="A17:A18"/>
    <mergeCell ref="A19:A20"/>
    <mergeCell ref="A22:A23"/>
    <mergeCell ref="A24:A25"/>
    <mergeCell ref="A26:A27"/>
    <mergeCell ref="A29:A30"/>
    <mergeCell ref="A33:A34"/>
    <mergeCell ref="A35:A36"/>
    <mergeCell ref="A38:A39"/>
    <mergeCell ref="A41:A42"/>
    <mergeCell ref="A43:A44"/>
    <mergeCell ref="A45:A46"/>
    <mergeCell ref="A78:K78"/>
    <mergeCell ref="A50:A51"/>
    <mergeCell ref="A53:A54"/>
    <mergeCell ref="A70:A71"/>
    <mergeCell ref="A72:A73"/>
    <mergeCell ref="A76:K76"/>
  </mergeCells>
  <pageMargins left="0.39370078740157477" right="0.39370078740157477" top="0.78740157480314954" bottom="0.39370078740157477" header="0.31496062992125984" footer="0.31496062992125984"/>
  <pageSetup paperSize="9" scale="97" firstPageNumber="2147483648" fitToHeight="0" orientation="landscape" r:id="rId1"/>
  <headerFooter differentFirst="1">
    <oddHeader>&amp;C&amp;"Times New Roman,Regular 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cp:revision>3</cp:revision>
  <cp:lastPrinted>2024-12-03T06:15:49Z</cp:lastPrinted>
  <dcterms:created xsi:type="dcterms:W3CDTF">2006-09-16T00:00:00Z</dcterms:created>
  <dcterms:modified xsi:type="dcterms:W3CDTF">2024-12-03T06:24:42Z</dcterms:modified>
</cp:coreProperties>
</file>